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50" windowHeight="11580" activeTab="3"/>
  </bookViews>
  <sheets>
    <sheet name="ФХД" sheetId="1" r:id="rId1"/>
    <sheet name=" показатели сост" sheetId="2" r:id="rId2"/>
    <sheet name="доходы расходы" sheetId="3" r:id="rId3"/>
    <sheet name="закупки" sheetId="4" r:id="rId4"/>
    <sheet name="обоснов.бюджет" sheetId="5" r:id="rId5"/>
    <sheet name="обоснов.внеб." sheetId="6" r:id="rId6"/>
  </sheets>
  <definedNames>
    <definedName name="_xlnm.Print_Area" localSheetId="1">' показатели сост'!$A$1:$EY$38</definedName>
    <definedName name="_xlnm.Print_Area" localSheetId="0">'ФХД'!$A$1:$FH$43</definedName>
  </definedNames>
  <calcPr fullCalcOnLoad="1"/>
</workbook>
</file>

<file path=xl/sharedStrings.xml><?xml version="1.0" encoding="utf-8"?>
<sst xmlns="http://schemas.openxmlformats.org/spreadsheetml/2006/main" count="448" uniqueCount="260">
  <si>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</si>
  <si>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</si>
  <si>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</si>
  <si>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</si>
  <si>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</si>
  <si>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</si>
  <si>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</si>
  <si>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</si>
  <si>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</si>
  <si>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</si>
  <si>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</si>
  <si>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</si>
  <si>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</si>
  <si>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</si>
  <si>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</si>
  <si>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</si>
  <si>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из них:</t>
  </si>
  <si>
    <t>в том числе:</t>
  </si>
  <si>
    <t>90310164</t>
  </si>
  <si>
    <t>Поступления, всего</t>
  </si>
  <si>
    <t>130</t>
  </si>
  <si>
    <t>180</t>
  </si>
  <si>
    <t>Выплаты, всего</t>
  </si>
  <si>
    <t>Код субсидии</t>
  </si>
  <si>
    <t>00000002</t>
  </si>
  <si>
    <t>00000000</t>
  </si>
  <si>
    <t>Поступления от иной, приносящей доход деятельности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</si>
  <si>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</si>
  <si>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</si>
  <si>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</si>
  <si>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</si>
  <si>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</si>
  <si>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</si>
  <si>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</si>
  <si>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</si>
  <si>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Прочие расходы</t>
  </si>
  <si>
    <t xml:space="preserve">Наименование муниципального
бюджетного учреждения
(подразделения)
</t>
  </si>
  <si>
    <t>по РУБН/НУБП</t>
  </si>
  <si>
    <t>по ОКВ</t>
  </si>
  <si>
    <t>643</t>
  </si>
  <si>
    <t xml:space="preserve">Наименование органа, осуществляющего
функции и полномочия учредителя
</t>
  </si>
  <si>
    <t xml:space="preserve">Адрес фактического местонахождения
муниципального бюджетного
учреждения (подразделения)
</t>
  </si>
  <si>
    <t>I. Сведения о деятельности муниципального бюджетного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</si>
  <si>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</si>
  <si>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</si>
  <si>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</si>
  <si>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</si>
  <si>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</si>
  <si>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</si>
  <si>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</si>
  <si>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</si>
  <si>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их них гранты</t>
  </si>
  <si>
    <t>244</t>
  </si>
  <si>
    <t>111</t>
  </si>
  <si>
    <t>119</t>
  </si>
  <si>
    <t>851</t>
  </si>
  <si>
    <t>Остаток средств на начало года</t>
  </si>
  <si>
    <t/>
  </si>
  <si>
    <t>500</t>
  </si>
  <si>
    <t>X</t>
  </si>
  <si>
    <t>Отраслевой код</t>
  </si>
  <si>
    <t>операции
по лицевым счетам, открытым
в органах Федерального казначейства</t>
  </si>
  <si>
    <t>852</t>
  </si>
  <si>
    <t>Остаток средств на конец года</t>
  </si>
  <si>
    <t>600</t>
  </si>
  <si>
    <t>493Р0865</t>
  </si>
  <si>
    <t>комитет культуры и молодежной политики Администрации Великого Новгорода</t>
  </si>
  <si>
    <t>Услуги по ведению бухгалтерского учета и налогообложения; услуги по составлению бухгалтерской, налоговой, статистической и иной установленной отчетности по договорам юридическими лицами, сверх установленного муниципального задания; оказаниу аудиторских и консультационных услуг; выполнение компьютерных работ (набор текста с форматированием, верстка текста, создание макета, сканирование текста); изготовление документальных копий на копировально-множительных аппаратах.</t>
  </si>
  <si>
    <t xml:space="preserve">в т.ч. </t>
  </si>
  <si>
    <t>Сумма, тыс.руб.</t>
  </si>
  <si>
    <t>1.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</si>
  <si>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</si>
  <si>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</si>
  <si>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</si>
  <si>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</si>
  <si>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</si>
  <si>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</si>
  <si>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</si>
  <si>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</si>
  <si>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</si>
  <si>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</si>
  <si>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</si>
  <si>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</si>
  <si>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2.2.1.</t>
  </si>
  <si>
    <t>2.3. Иные финансовые инструменты</t>
  </si>
  <si>
    <t xml:space="preserve">2.3.1. </t>
  </si>
  <si>
    <t>2.4. Дебиторская задолженность по доходам, полученным за счет средств муниципального бюджета, всего</t>
  </si>
  <si>
    <t>2.5. Дебиторская задолженность по доходам от платной и иной приносящей доход деятельности, всего</t>
  </si>
  <si>
    <t>2.6. Дебиторская задолженность по выданным авансам, полученным за счет средств муниципального бюджета, всего</t>
  </si>
  <si>
    <t>III. Обязательства, всего</t>
  </si>
  <si>
    <t>3.1. Долговые обязательства</t>
  </si>
  <si>
    <t>3.2. Кредиторская задолженность, всего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</si>
  <si>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</si>
  <si>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средтсв муниципального бюджета, всего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</si>
  <si>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свего</t>
  </si>
  <si>
    <t>Х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</si>
  <si>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</si>
  <si>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</si>
  <si>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</si>
  <si>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</si>
  <si>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операции
по счетам, открытым
в кредитных организациях
в иностранной валюте</t>
  </si>
  <si>
    <t>Расходы на закупку товаров, работ и услуг, всего</t>
  </si>
  <si>
    <t>Приобретение основных средств</t>
  </si>
  <si>
    <t>Приобретение материальных запасов</t>
  </si>
  <si>
    <t xml:space="preserve">I. Показатели финансового состояния учреждения 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</si>
  <si>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</si>
  <si>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</si>
  <si>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</si>
  <si>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</si>
  <si>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</si>
  <si>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</si>
  <si>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</si>
  <si>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</si>
  <si>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</si>
  <si>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</si>
  <si>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</si>
  <si>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</si>
  <si>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</si>
  <si>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</t>
  </si>
  <si>
    <t>III. Сведения о средствах, поступающих во временное распоряжение учреждения (подразделения) 
на 12 января 2017г.</t>
  </si>
  <si>
    <t>IV. Справочная информация</t>
  </si>
  <si>
    <t>В том числе:на оплату контрактов, заключенных до начала очередного финансового года:</t>
  </si>
  <si>
    <t>0001</t>
  </si>
  <si>
    <t>1001</t>
  </si>
  <si>
    <t>На закупку товаров, работ, услуг по году начала закупки</t>
  </si>
  <si>
    <t>2001</t>
  </si>
  <si>
    <t>Выплаты по расходам на закупку товаров, работ, услуг всего:</t>
  </si>
  <si>
    <t>услуги связи</t>
  </si>
  <si>
    <t>прочие работы, услуги</t>
  </si>
  <si>
    <t>работы, услуги по содержанию имущества</t>
  </si>
  <si>
    <t>прочие расходы</t>
  </si>
  <si>
    <t>приобретение основных средств</t>
  </si>
  <si>
    <t>приобретение материальных запасов</t>
  </si>
  <si>
    <t>транспортные услуги</t>
  </si>
  <si>
    <t>_________________</t>
  </si>
  <si>
    <t>Руководитель муниципального учреждения</t>
  </si>
  <si>
    <t>(уполномоченное лицо)</t>
  </si>
  <si>
    <t>_______________________</t>
  </si>
  <si>
    <t>(главный бухгалтер учреждения)</t>
  </si>
  <si>
    <t>Исполнитель</t>
  </si>
  <si>
    <t>(должность)</t>
  </si>
  <si>
    <t>Расчет (обоснования)</t>
  </si>
  <si>
    <t>к плану финансово-хозяйственной деятельности</t>
  </si>
  <si>
    <t>муниципального учреждения</t>
  </si>
  <si>
    <t>Код видов расходов</t>
  </si>
  <si>
    <t>Источник финансового обеспечения</t>
  </si>
  <si>
    <t>субсидия на выполнение муниципального задания</t>
  </si>
  <si>
    <t>1. Расчеты (обоснования) выплат персоналу (строка 211)</t>
  </si>
  <si>
    <t>1.1. Расчеты (обоснования) расходов на оплату труда</t>
  </si>
  <si>
    <t>№ п/п</t>
  </si>
  <si>
    <t>по тарификационным спискам</t>
  </si>
  <si>
    <t>выплаты стимулирующего и компенсационного характера</t>
  </si>
  <si>
    <t>годовой фонд оплаты</t>
  </si>
  <si>
    <t>Месячный фонд оплаты труда</t>
  </si>
  <si>
    <t>по штатному расписанию (оклады)</t>
  </si>
  <si>
    <t>1.2. Расчеты (обоснования) страховых взносов взносов на обязательное
        страхование в Пенсионный фонд Российской Федерации, в Фонд
        социального страхования Российской Федерации, в Федеральный
               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</si>
  <si>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</si>
  <si>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</si>
  <si>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</si>
  <si>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Фонд социального страхования Российской Федерации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</si>
  <si>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</si>
  <si>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</si>
  <si>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Пенсионный фонд Российской Федерации 22%</t>
  </si>
  <si>
    <t>Страховые взносы в Федеральный фонд обязательного медицинского страхования, всего (по ставке 5,1%)</t>
  </si>
  <si>
    <t>2.1.</t>
  </si>
  <si>
    <t>2.2.</t>
  </si>
  <si>
    <t>Итого: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</si>
  <si>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</si>
  <si>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</si>
  <si>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</si>
  <si>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</si>
  <si>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(гр.3*гр.4*гр.5)</t>
  </si>
  <si>
    <t>х</t>
  </si>
  <si>
    <t>Цена услуги перевозки, руб.</t>
  </si>
  <si>
    <t>Количество услуг перевозки</t>
  </si>
  <si>
    <t>Сумма, руб. (гр.3*гр.4)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</si>
  <si>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</si>
  <si>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</si>
  <si>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</si>
  <si>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</si>
  <si>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Итого</t>
  </si>
  <si>
    <t>Количество</t>
  </si>
  <si>
    <t>Средняя стоимость, руб.</t>
  </si>
  <si>
    <t>приносящая доход деятельность</t>
  </si>
  <si>
    <t>КФСР</t>
  </si>
  <si>
    <t>Муниципальное автономное учреждение культуры "Новгородская Дирекция по организации праздников"</t>
  </si>
  <si>
    <t>173015, г.Великий Новгород, ул.Псковская, 1</t>
  </si>
  <si>
    <t>5321131290/532101001</t>
  </si>
  <si>
    <r>
      <t>1.</t>
    </r>
    <r>
      <rPr>
        <sz val="14"/>
        <rFont val="Times New Roman"/>
        <family val="1"/>
      </rPr>
      <t xml:space="preserve"> Целью деятельности Учреждения является реализация разработанных и утвержденных Учредителем муниципальных заданий в сфере создания объектов исторического и культурного наследия(памятники культуры и истории) муниципального образования - городского округа Великий Новгород, подготовки и проведения центральных мероприятий, посвященных наиболее значимым датам и событиям в истории и жизни  Великого Новгорода, организуемых по решению, с участием или при поддержке Администрации Великого Новгорода, в том числе мероприятий и праздничных салютов, направленных на почитание памяти погибших при защите Отечества, реализация социальных, творческих заказов муниципальных и общественных организаций и учреждений, реализация культурныхпроектов для населения муниципального образования- городского округа  Великий Новгород</t>
    </r>
  </si>
  <si>
    <t>2. Виды деятельности муниципального автономного учреждения - формирование временных творческих коллективов и режиссерско-постановочных групп, разработка сценариев массовых праздников, культурно - развлекательных и просветительских программ, спортивных праздников, организация и проведение массовых праздников,культурно- рзвлекательных и просветительских программ, спортивных праздников; разработка документации, необходимой для проведения праздников; монтаж и эксплуатация театрального, сценического, подъемного, светового, звукового и другого технического оборудования;редакционно - издательская, информационно-рекламная и просветительская деятельность, освещение проводимых мероприятий в СМИ;оказание транспортных услуг;организация услуг по гостиничному размещению;создание и эксплуатация компьютерных баз данных;производство, тиражирование и распространение теле-, видео-,аудио- и кинопродукции;изготовление и реализация печатной и сувенирной продукции;организация работы аттракционов, временных развлекательных площадок,мест общего пользования;организация мест общего пользования (туалеты,  места сбора мусора);организация и сдача в аренду рекламных площадей;торговля покупными товарми, оборудованием, сдача в аренду и прокат оборудования, оказание услуг населению;осуществление функций заказчика при производстве строительных работ по созданию объектов исторического и культурного наследия (памятники культуры и истории).</t>
  </si>
  <si>
    <t>3. Перечень услуг (работ), осуществляемых на платной основе: организация подготовки площадок для совместных проектов; организация участия в проекте "Двор мастеровых";организация выступления артистов на площадках; услуги фотографа на интерактивных площадках;организация информационной поддержки совместных проектов ; услуги по организации участия ы городском праздничном шествии; услуги по предоставлению оборудования;подготовка и проведение мероприятий, согласно технического задания заказчика.</t>
  </si>
  <si>
    <t>Балансовая стоимость особо ценного движимого имущества - 22 385 209,32</t>
  </si>
  <si>
    <t>________________Е.А. Баютин____________________</t>
  </si>
  <si>
    <t>Главный бухгалтер</t>
  </si>
  <si>
    <t>________________Т А Пчеленкова____________________</t>
  </si>
  <si>
    <t>___________________________________</t>
  </si>
  <si>
    <t>853</t>
  </si>
  <si>
    <t>610</t>
  </si>
  <si>
    <t>поступления иные субсидии</t>
  </si>
  <si>
    <t>Поступления иные субсидии</t>
  </si>
  <si>
    <t>Поступления от приносящей доход деятельности</t>
  </si>
  <si>
    <t>0801</t>
  </si>
  <si>
    <t>Поступления на выполнение муниципального задания</t>
  </si>
  <si>
    <t>на 2018 год и плановый период 2019 и 2020 годов</t>
  </si>
  <si>
    <t>4. Общая балансовая стоимость недвижимого имущества на 01.01.2018 г., закрепленного собственником имущества за Учреждением на праве оперативного упраления - 1 055 362,45 руб.</t>
  </si>
  <si>
    <t xml:space="preserve">Общая балансовая стоимость недвижимого имущества на 01.01.2018 г., приобретенного Учреждением за счет выделенных собственником имущества средств - </t>
  </si>
  <si>
    <t xml:space="preserve">Общая балансовая стоимость недвижимого имущества на 01.01.2018 г., приобретенного Учреждением за счет доходов, полученных от иной приносящей доход деятельности - </t>
  </si>
  <si>
    <t>5. Общая балансовая стоимость движимого муниципального имущества на 01.01.2018г. - 26 754 780,74 руб.</t>
  </si>
  <si>
    <t xml:space="preserve"> на 01 января 2018 г.</t>
  </si>
  <si>
    <t>2.7. Дебиторская задолженность по выданным авансам за счет доходов, полученных от платной и иной приносящей доход деятельности, всего</t>
  </si>
  <si>
    <t>* предусмотрено в муниципальном задании 29,2% вместо 30,2% - 392 800,00 руб.</t>
  </si>
  <si>
    <t>111, 119</t>
  </si>
  <si>
    <t xml:space="preserve">                  Доплата за недофинансирование по муниципальному заданию - 13 420,20 руб</t>
  </si>
  <si>
    <t>интернет</t>
  </si>
  <si>
    <t>абонентская плата</t>
  </si>
  <si>
    <t>местные соединения</t>
  </si>
  <si>
    <t>сервисные услуги</t>
  </si>
  <si>
    <t>услуги междугородной связи</t>
  </si>
  <si>
    <t>услуги хостинга</t>
  </si>
  <si>
    <t>перевозка ограждений</t>
  </si>
  <si>
    <t>транспортное обслуживание по перевозке артистов и административной группы на выездные мероприятия</t>
  </si>
  <si>
    <t>перевозка реквизита, оборудования</t>
  </si>
  <si>
    <t>потребление электроэнергии н мероприятиях</t>
  </si>
  <si>
    <t>обслуживание программы 1С</t>
  </si>
  <si>
    <t>декоративная подсветка телевышки</t>
  </si>
  <si>
    <t>возмещение расходов по содержанию помещения</t>
  </si>
  <si>
    <t>лицензия на КРИПТО ПРО</t>
  </si>
  <si>
    <t>антивирусные программы</t>
  </si>
  <si>
    <t>предоставление звукового оборудования, монтаж-демонтаж сцен, подиумов</t>
  </si>
  <si>
    <t>погрузо - рзгрузочные работы</t>
  </si>
  <si>
    <t>праздничное оформление города</t>
  </si>
  <si>
    <t>питьевая вода</t>
  </si>
  <si>
    <t>канцелярские товары</t>
  </si>
  <si>
    <t>реквизит для общегородских мероприятий</t>
  </si>
  <si>
    <t>элементы праздничного оформления города</t>
  </si>
  <si>
    <t>аренда оборудования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</si>
  <si>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</si>
  <si>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</si>
  <si>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2.2. Расчет (обоснование) транспортных услуг</t>
  </si>
  <si>
    <t>2.3. Расчет (обоснование) расходов на оплату работ, услуг по содержанию имущества</t>
  </si>
  <si>
    <t>2.4. Расчет (обоснование) расходов на оплату прочих работ, услуг</t>
  </si>
  <si>
    <t>уборка и вывоз мусора на мероприятиях</t>
  </si>
  <si>
    <t>2.5. Расчет (обоснование) расходов на приобретение основных средств, материальных запасов</t>
  </si>
  <si>
    <t>2.6. Расчет (обоснование) расходов на оплату аренды оборудования</t>
  </si>
  <si>
    <t xml:space="preserve"> На 2018г. очередной финансовый год</t>
  </si>
  <si>
    <t>II.I. Показатели выплат по расходам на закупку товаров, работ, услуг учреждения (подразделения) на  2018г.</t>
  </si>
  <si>
    <t>расходы на оплату аренды оборудования</t>
  </si>
  <si>
    <t xml:space="preserve"> На 2019г. 1-ый год планового периода</t>
  </si>
  <si>
    <t xml:space="preserve"> На 2020г. 2-ой год планового периода</t>
  </si>
  <si>
    <t>II. Показатели по поступлениям и выплатам учреждения на  2018г.</t>
  </si>
  <si>
    <t>Аренда оборудования</t>
  </si>
  <si>
    <t>Председатель комитета культуры и молодежной политики Администрации Великого Новгорода</t>
  </si>
  <si>
    <t xml:space="preserve">                                    К.В. Хиврич</t>
  </si>
  <si>
    <t>18</t>
  </si>
  <si>
    <t>185 час</t>
  </si>
  <si>
    <t>5 832,14 км</t>
  </si>
  <si>
    <t>Электромонтажные работы на складе</t>
  </si>
  <si>
    <t>праздничный фейерверк</t>
  </si>
  <si>
    <t>работа РПГ и административных групп,выступления коллективов</t>
  </si>
  <si>
    <t>подарочные книги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</si>
</sst>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 wrapText="1"/>
      <protection/>
    </xf>
    <xf numFmtId="4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4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9" fillId="0" borderId="0" xfId="0" applyNumberFormat="1" applyFont="1" applyFill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1" fillId="0" borderId="14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right"/>
      <protection/>
    </xf>
    <xf numFmtId="49" fontId="1" fillId="0" borderId="17" xfId="0" applyNumberFormat="1" applyFont="1" applyBorder="1" applyAlignment="1" applyProtection="1">
      <alignment horizontal="left"/>
      <protection/>
    </xf>
    <xf numFmtId="49" fontId="1" fillId="0" borderId="17" xfId="0" applyNumberFormat="1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wrapText="1"/>
    </xf>
    <xf numFmtId="0" fontId="4" fillId="0" borderId="18" xfId="0" applyFont="1" applyBorder="1" applyAlignment="1" applyProtection="1">
      <alignment horizontal="center" vertical="top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/>
    </xf>
    <xf numFmtId="0" fontId="7" fillId="3" borderId="12" xfId="0" applyFont="1" applyFill="1" applyBorder="1" applyAlignment="1" applyProtection="1">
      <alignment horizontal="left" wrapText="1"/>
      <protection/>
    </xf>
    <xf numFmtId="0" fontId="7" fillId="3" borderId="13" xfId="0" applyFont="1" applyFill="1" applyBorder="1" applyAlignment="1" applyProtection="1">
      <alignment horizontal="left" wrapText="1"/>
      <protection/>
    </xf>
    <xf numFmtId="0" fontId="7" fillId="3" borderId="10" xfId="0" applyFont="1" applyFill="1" applyBorder="1" applyAlignment="1" applyProtection="1">
      <alignment horizontal="left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" fontId="0" fillId="0" borderId="12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2" fontId="0" fillId="0" borderId="1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view="pageBreakPreview" zoomScale="85" zoomScaleNormal="120" zoomScaleSheetLayoutView="85" zoomScalePageLayoutView="0" workbookViewId="0" topLeftCell="A7">
      <selection activeCell="HB13" sqref="HB13"/>
    </sheetView>
  </sheetViews>
  <sheetFormatPr defaultColWidth="0.875" defaultRowHeight="12.75"/>
  <cols>
    <col min="1" max="54" width="0.875" style="0" customWidth="1"/>
    <col min="55" max="55" width="3.25390625" style="0" bestFit="1" customWidth="1"/>
    <col min="56" max="80" width="0.875" style="0" customWidth="1"/>
    <col min="81" max="95" width="0" style="0" hidden="1" customWidth="1"/>
  </cols>
  <sheetData>
    <row r="1" ht="12.75">
      <c r="N1" s="7"/>
    </row>
    <row r="2" spans="1:155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DG2" s="129" t="s">
        <v>6</v>
      </c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</row>
    <row r="3" spans="1:155" ht="4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DG3" s="130" t="s">
        <v>251</v>
      </c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</row>
    <row r="4" spans="1:155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DG4" s="132" t="s">
        <v>12</v>
      </c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</row>
    <row r="5" spans="1:155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33" t="s">
        <v>252</v>
      </c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</row>
    <row r="6" spans="1:15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DG6" s="140" t="s">
        <v>4</v>
      </c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C6" s="140" t="s">
        <v>5</v>
      </c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</row>
    <row r="7" spans="1:149" ht="15" customHeight="1">
      <c r="A7" s="11"/>
      <c r="B7" s="11"/>
      <c r="C7" s="11"/>
      <c r="D7" s="11"/>
      <c r="E7" s="12"/>
      <c r="F7" s="13"/>
      <c r="G7" s="13"/>
      <c r="H7" s="13"/>
      <c r="I7" s="13"/>
      <c r="J7" s="8"/>
      <c r="K7" s="11"/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8"/>
      <c r="AF7" s="8"/>
      <c r="AG7" s="8"/>
      <c r="AH7" s="8"/>
      <c r="AI7" s="13"/>
      <c r="AJ7" s="13"/>
      <c r="AK7" s="13"/>
      <c r="AL7" s="13"/>
      <c r="AM7" s="8"/>
      <c r="AN7" s="11"/>
      <c r="AO7" s="11"/>
      <c r="AP7" s="11"/>
      <c r="AQ7" s="11"/>
      <c r="AR7" s="11"/>
      <c r="AS7" s="11"/>
      <c r="DK7" s="12" t="s">
        <v>1</v>
      </c>
      <c r="DL7" s="141"/>
      <c r="DM7" s="142"/>
      <c r="DN7" s="142"/>
      <c r="DO7" s="142"/>
      <c r="DP7" s="8" t="s">
        <v>1</v>
      </c>
      <c r="DS7" s="141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22">
        <v>20</v>
      </c>
      <c r="EL7" s="122"/>
      <c r="EM7" s="122"/>
      <c r="EN7" s="122"/>
      <c r="EO7" s="123" t="s">
        <v>253</v>
      </c>
      <c r="EP7" s="124"/>
      <c r="EQ7" s="124"/>
      <c r="ER7" s="124"/>
      <c r="ES7" s="8" t="s">
        <v>2</v>
      </c>
    </row>
    <row r="8" spans="66:111" ht="15">
      <c r="BN8" s="8"/>
      <c r="CY8" s="14"/>
      <c r="DF8" s="8"/>
      <c r="DG8" s="8"/>
    </row>
    <row r="9" spans="1:155" ht="17.25" customHeight="1">
      <c r="A9" s="126" t="s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</row>
    <row r="10" spans="1:155" ht="17.25" customHeight="1">
      <c r="A10" s="126" t="s">
        <v>203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</row>
    <row r="11" ht="15">
      <c r="DF11" s="8"/>
    </row>
    <row r="12" spans="110:155" ht="15">
      <c r="DF12" s="8"/>
      <c r="EJ12" s="125" t="s">
        <v>7</v>
      </c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</row>
    <row r="13" spans="110:155" ht="15" customHeight="1">
      <c r="DF13" s="8"/>
      <c r="EH13" s="12" t="s">
        <v>13</v>
      </c>
      <c r="EJ13" s="117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9"/>
    </row>
    <row r="14" spans="29:155" ht="15" customHeight="1">
      <c r="AC14" s="15" t="s">
        <v>1</v>
      </c>
      <c r="AD14" s="127"/>
      <c r="AE14" s="128"/>
      <c r="AF14" s="128"/>
      <c r="AG14" s="128"/>
      <c r="AH14" s="16" t="s">
        <v>1</v>
      </c>
      <c r="AI14" s="16"/>
      <c r="AJ14" s="16"/>
      <c r="AK14" s="127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6"/>
      <c r="BD14" s="134">
        <v>2018</v>
      </c>
      <c r="BE14" s="134"/>
      <c r="BF14" s="134"/>
      <c r="BG14" s="134"/>
      <c r="BH14" s="134"/>
      <c r="BI14" s="134"/>
      <c r="BJ14" s="134"/>
      <c r="BK14" s="16" t="s">
        <v>2</v>
      </c>
      <c r="BL14" s="16"/>
      <c r="DT14" s="17"/>
      <c r="EH14" s="12" t="s">
        <v>8</v>
      </c>
      <c r="EJ14" s="135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9"/>
    </row>
    <row r="15" spans="60:155" ht="15">
      <c r="BH15" s="8"/>
      <c r="DF15" s="8"/>
      <c r="DT15" s="17"/>
      <c r="DU15" s="17"/>
      <c r="EH15" s="12"/>
      <c r="EJ15" s="117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</row>
    <row r="16" spans="110:155" ht="15">
      <c r="DF16" s="8"/>
      <c r="DT16" s="17"/>
      <c r="DU16" s="17"/>
      <c r="EH16" s="12"/>
      <c r="EJ16" s="117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9"/>
    </row>
    <row r="17" spans="1:155" ht="15" customHeight="1">
      <c r="A17" s="101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8"/>
      <c r="AP17" s="18"/>
      <c r="AQ17" s="18"/>
      <c r="AR17" s="18"/>
      <c r="AS17" s="102" t="s">
        <v>185</v>
      </c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9"/>
      <c r="DR17" s="19"/>
      <c r="DS17" s="19"/>
      <c r="DT17" s="19"/>
      <c r="EH17" s="12" t="s">
        <v>9</v>
      </c>
      <c r="EJ17" s="117" t="s">
        <v>18</v>
      </c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9"/>
    </row>
    <row r="18" spans="1:155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8"/>
      <c r="AP18" s="18"/>
      <c r="AQ18" s="18"/>
      <c r="AR18" s="18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9"/>
      <c r="DR18" s="19"/>
      <c r="DS18" s="19"/>
      <c r="DT18" s="19"/>
      <c r="DU18" s="17"/>
      <c r="EH18" s="12" t="s">
        <v>37</v>
      </c>
      <c r="EJ18" s="117" t="s">
        <v>65</v>
      </c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9"/>
    </row>
    <row r="19" spans="1:155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8"/>
      <c r="AP19" s="18"/>
      <c r="AQ19" s="18"/>
      <c r="AR19" s="18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9"/>
      <c r="DR19" s="19"/>
      <c r="DS19" s="19"/>
      <c r="DT19" s="19"/>
      <c r="DU19" s="17"/>
      <c r="EH19" s="20"/>
      <c r="EJ19" s="117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9"/>
    </row>
    <row r="20" spans="44:155" ht="15"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DF20" s="8"/>
      <c r="DT20" s="17"/>
      <c r="DU20" s="17"/>
      <c r="EH20" s="12"/>
      <c r="EJ20" s="111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3"/>
    </row>
    <row r="21" spans="1:155" ht="15" customHeight="1">
      <c r="A21" s="99" t="s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22"/>
      <c r="AP21" s="22"/>
      <c r="AQ21" s="22"/>
      <c r="AR21" s="22"/>
      <c r="AS21" s="103" t="s">
        <v>187</v>
      </c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23"/>
      <c r="DR21" s="23"/>
      <c r="DS21" s="23"/>
      <c r="DT21" s="23"/>
      <c r="EH21" s="24" t="s">
        <v>38</v>
      </c>
      <c r="EJ21" s="114" t="s">
        <v>39</v>
      </c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</row>
    <row r="22" spans="1:155" ht="15" customHeight="1">
      <c r="A22" s="99" t="s">
        <v>11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EH22" s="26" t="s">
        <v>10</v>
      </c>
      <c r="EJ22" s="114" t="s">
        <v>15</v>
      </c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</row>
    <row r="23" spans="1:155" ht="15">
      <c r="A23" s="25"/>
      <c r="DF23" s="27"/>
      <c r="DS23" s="25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</row>
    <row r="24" spans="1:124" ht="15" customHeight="1">
      <c r="A24" s="101" t="s">
        <v>40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21"/>
      <c r="AP24" s="21"/>
      <c r="AQ24" s="21"/>
      <c r="AR24" s="21"/>
      <c r="AS24" s="101" t="s">
        <v>66</v>
      </c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9"/>
      <c r="DR24" s="19"/>
      <c r="DS24" s="19"/>
      <c r="DT24" s="19"/>
    </row>
    <row r="25" spans="1:124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21"/>
      <c r="AP25" s="21"/>
      <c r="AQ25" s="21"/>
      <c r="AR25" s="2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9"/>
      <c r="DR25" s="19"/>
      <c r="DS25" s="19"/>
      <c r="DT25" s="19"/>
    </row>
    <row r="26" spans="1:110" ht="15">
      <c r="A26" s="2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30"/>
      <c r="CP26" s="30"/>
      <c r="CQ26" s="30"/>
      <c r="CR26" s="30"/>
      <c r="CS26" s="30"/>
      <c r="CT26" s="30"/>
      <c r="CU26" s="30"/>
      <c r="CV26" s="30"/>
      <c r="DF26" s="8"/>
    </row>
    <row r="27" spans="1:124" ht="15" customHeight="1">
      <c r="A27" s="101" t="s">
        <v>41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8"/>
      <c r="AP27" s="18"/>
      <c r="AQ27" s="18"/>
      <c r="AR27" s="18"/>
      <c r="AS27" s="138" t="s">
        <v>186</v>
      </c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9"/>
      <c r="DR27" s="19"/>
      <c r="DS27" s="19"/>
      <c r="DT27" s="19"/>
    </row>
    <row r="28" spans="1:124" ht="1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8"/>
      <c r="AP28" s="18"/>
      <c r="AQ28" s="18"/>
      <c r="AR28" s="18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9"/>
      <c r="DR28" s="19"/>
      <c r="DS28" s="19"/>
      <c r="DT28" s="19"/>
    </row>
    <row r="29" spans="1:124" ht="1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8"/>
      <c r="AP29" s="18"/>
      <c r="AQ29" s="18"/>
      <c r="AR29" s="18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9"/>
      <c r="DR29" s="19"/>
      <c r="DS29" s="19"/>
      <c r="DT29" s="19"/>
    </row>
    <row r="30" ht="15">
      <c r="DF30" s="8"/>
    </row>
    <row r="31" spans="1:155" ht="14.25">
      <c r="A31" s="106" t="s">
        <v>42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</row>
    <row r="32" spans="1:15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31" customFormat="1" ht="181.5" customHeight="1">
      <c r="A33" s="139" t="s">
        <v>188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</row>
    <row r="34" spans="1:155" ht="304.5" customHeight="1">
      <c r="A34" s="107" t="s">
        <v>189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</row>
    <row r="35" spans="1:155" ht="125.25" customHeight="1">
      <c r="A35" s="108" t="s">
        <v>190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</row>
    <row r="36" spans="1:155" ht="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</row>
    <row r="37" spans="1:155" ht="6.75" customHeight="1">
      <c r="A37" s="110" t="s">
        <v>67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</row>
    <row r="38" spans="1:155" s="32" customFormat="1" ht="46.5" customHeight="1">
      <c r="A38" s="109" t="s">
        <v>204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</row>
    <row r="39" spans="1:155" s="32" customFormat="1" ht="42.75" customHeight="1">
      <c r="A39" s="105" t="s">
        <v>205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</row>
    <row r="40" spans="1:155" s="32" customFormat="1" ht="39.75" customHeight="1">
      <c r="A40" s="137" t="s">
        <v>206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</row>
    <row r="41" spans="1:244" ht="18.75">
      <c r="A41" s="120" t="s">
        <v>207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155" ht="18.75">
      <c r="A42" s="120" t="s">
        <v>68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</row>
    <row r="43" spans="1:155" ht="21.75" customHeight="1">
      <c r="A43" s="120" t="s">
        <v>191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</row>
    <row r="44" spans="1:155" ht="1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</row>
  </sheetData>
  <sheetProtection/>
  <mergeCells count="49">
    <mergeCell ref="A24:AN25"/>
    <mergeCell ref="AS24:DP25"/>
    <mergeCell ref="A27:AN29"/>
    <mergeCell ref="AS27:DP29"/>
    <mergeCell ref="A33:EY33"/>
    <mergeCell ref="DG6:DZ6"/>
    <mergeCell ref="EC6:EY6"/>
    <mergeCell ref="DL7:DO7"/>
    <mergeCell ref="DS7:EJ7"/>
    <mergeCell ref="EJ15:EY15"/>
    <mergeCell ref="DG2:EY2"/>
    <mergeCell ref="DG3:EY3"/>
    <mergeCell ref="DG4:EY4"/>
    <mergeCell ref="DG5:EY5"/>
    <mergeCell ref="A41:EY41"/>
    <mergeCell ref="A42:EY42"/>
    <mergeCell ref="BD14:BJ14"/>
    <mergeCell ref="EJ14:EY14"/>
    <mergeCell ref="A36:EY36"/>
    <mergeCell ref="A40:EY40"/>
    <mergeCell ref="A43:EY43"/>
    <mergeCell ref="A44:EY44"/>
    <mergeCell ref="EK7:EN7"/>
    <mergeCell ref="EO7:ER7"/>
    <mergeCell ref="EJ12:EY12"/>
    <mergeCell ref="EJ13:EY13"/>
    <mergeCell ref="A9:EY9"/>
    <mergeCell ref="A10:EY10"/>
    <mergeCell ref="AD14:AG14"/>
    <mergeCell ref="AK14:BB14"/>
    <mergeCell ref="EJ20:EY20"/>
    <mergeCell ref="EJ21:EY21"/>
    <mergeCell ref="EJ22:EY22"/>
    <mergeCell ref="EJ16:EY16"/>
    <mergeCell ref="EJ17:EY17"/>
    <mergeCell ref="EJ18:EY18"/>
    <mergeCell ref="EJ19:EY19"/>
    <mergeCell ref="A39:EY39"/>
    <mergeCell ref="A31:EY31"/>
    <mergeCell ref="A34:EY34"/>
    <mergeCell ref="A35:EY35"/>
    <mergeCell ref="A38:EY38"/>
    <mergeCell ref="A37:EY37"/>
    <mergeCell ref="A22:AN22"/>
    <mergeCell ref="AS22:DP22"/>
    <mergeCell ref="A17:AN19"/>
    <mergeCell ref="AS17:DP19"/>
    <mergeCell ref="A21:AN21"/>
    <mergeCell ref="AS21:DP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9"/>
  <sheetViews>
    <sheetView zoomScalePageLayoutView="0" workbookViewId="0" topLeftCell="A10">
      <selection activeCell="FK28" sqref="FK28"/>
    </sheetView>
  </sheetViews>
  <sheetFormatPr defaultColWidth="0.875" defaultRowHeight="12.75"/>
  <cols>
    <col min="1" max="54" width="0.875" style="0" customWidth="1"/>
    <col min="55" max="55" width="3.25390625" style="0" bestFit="1" customWidth="1"/>
    <col min="56" max="80" width="0.875" style="0" customWidth="1"/>
    <col min="81" max="95" width="0" style="0" hidden="1" customWidth="1"/>
  </cols>
  <sheetData>
    <row r="1" spans="1:165" ht="14.25">
      <c r="A1" s="158" t="s">
        <v>104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</row>
    <row r="2" spans="1:165" ht="15">
      <c r="A2" s="158" t="s">
        <v>208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9"/>
      <c r="FA2" s="160"/>
      <c r="FB2" s="160"/>
      <c r="FC2" s="160"/>
      <c r="FD2" s="160"/>
      <c r="FE2" s="160"/>
      <c r="FF2" s="160"/>
      <c r="FG2" s="160"/>
      <c r="FH2" s="160"/>
      <c r="FI2" s="160"/>
    </row>
    <row r="3" spans="1:155" ht="14.25">
      <c r="A3" s="161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3"/>
      <c r="DG3" s="161" t="s">
        <v>69</v>
      </c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3"/>
    </row>
    <row r="4" spans="1:155" ht="15">
      <c r="A4" s="143" t="s">
        <v>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5"/>
      <c r="DG4" s="146">
        <v>40563.3</v>
      </c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8"/>
    </row>
    <row r="5" spans="1:155" ht="15">
      <c r="A5" s="143" t="s">
        <v>16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5"/>
      <c r="DG5" s="146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8"/>
    </row>
    <row r="6" spans="1:155" ht="15">
      <c r="A6" s="143" t="s">
        <v>71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5"/>
      <c r="DG6" s="146">
        <v>1055.36</v>
      </c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8"/>
    </row>
    <row r="7" spans="1:155" ht="15">
      <c r="A7" s="143" t="s">
        <v>17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5"/>
      <c r="DG7" s="146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8"/>
    </row>
    <row r="8" spans="1:155" s="32" customFormat="1" ht="30" customHeight="1">
      <c r="A8" s="152" t="s">
        <v>72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4"/>
      <c r="DG8" s="149">
        <v>1055.36</v>
      </c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1"/>
    </row>
    <row r="9" spans="1:155" s="32" customFormat="1" ht="30.75" customHeight="1">
      <c r="A9" s="152" t="s">
        <v>73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4"/>
      <c r="DG9" s="149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1"/>
    </row>
    <row r="10" spans="1:155" s="32" customFormat="1" ht="30" customHeight="1">
      <c r="A10" s="152" t="s">
        <v>74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4"/>
      <c r="DG10" s="149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1"/>
    </row>
    <row r="11" spans="1:155" s="32" customFormat="1" ht="17.25" customHeight="1">
      <c r="A11" s="152" t="s">
        <v>75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4"/>
      <c r="DG11" s="149">
        <v>478.4</v>
      </c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1"/>
    </row>
    <row r="12" spans="1:155" s="32" customFormat="1" ht="15">
      <c r="A12" s="152" t="s">
        <v>76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4"/>
      <c r="DG12" s="149">
        <v>39507.94</v>
      </c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1"/>
    </row>
    <row r="13" spans="1:155" s="32" customFormat="1" ht="15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4"/>
      <c r="DG13" s="149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1"/>
    </row>
    <row r="14" spans="1:155" s="32" customFormat="1" ht="15">
      <c r="A14" s="152" t="s">
        <v>77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4"/>
      <c r="DG14" s="149">
        <v>22385.2</v>
      </c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1"/>
    </row>
    <row r="15" spans="1:155" s="32" customFormat="1" ht="15">
      <c r="A15" s="152" t="s">
        <v>78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4"/>
      <c r="DG15" s="149">
        <v>4045.9</v>
      </c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1"/>
    </row>
    <row r="16" spans="1:155" s="32" customFormat="1" ht="15">
      <c r="A16" s="152" t="s">
        <v>79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4"/>
      <c r="DG16" s="149">
        <v>1697.1</v>
      </c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1"/>
    </row>
    <row r="17" spans="1:155" s="32" customFormat="1" ht="15">
      <c r="A17" s="152" t="s">
        <v>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4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1"/>
    </row>
    <row r="18" spans="1:155" s="6" customFormat="1" ht="15">
      <c r="A18" s="152" t="s">
        <v>80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4"/>
      <c r="DG18" s="155">
        <v>1222.3</v>
      </c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7"/>
    </row>
    <row r="19" spans="1:155" ht="15">
      <c r="A19" s="152" t="s">
        <v>17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4"/>
      <c r="DG19" s="155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7"/>
    </row>
    <row r="20" spans="1:155" ht="15">
      <c r="A20" s="152" t="s">
        <v>81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4"/>
      <c r="DG20" s="155">
        <v>1222.3</v>
      </c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7"/>
    </row>
    <row r="21" spans="1:155" ht="15">
      <c r="A21" s="152" t="s">
        <v>82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4"/>
      <c r="DG21" s="155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7"/>
    </row>
    <row r="22" spans="1:155" ht="15">
      <c r="A22" s="152" t="s">
        <v>17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4"/>
      <c r="DG22" s="155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7"/>
    </row>
    <row r="23" spans="1:155" s="6" customFormat="1" ht="15">
      <c r="A23" s="152" t="s">
        <v>83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4"/>
      <c r="DG23" s="155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7"/>
    </row>
    <row r="24" spans="1:155" ht="15">
      <c r="A24" s="152" t="s">
        <v>84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4"/>
      <c r="DG24" s="155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7"/>
    </row>
    <row r="25" spans="1:155" ht="15">
      <c r="A25" s="152" t="s">
        <v>17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4"/>
      <c r="DG25" s="155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7"/>
    </row>
    <row r="26" spans="1:155" ht="15">
      <c r="A26" s="152" t="s">
        <v>85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4"/>
      <c r="DG26" s="155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7"/>
    </row>
    <row r="27" spans="1:155" ht="30" customHeight="1">
      <c r="A27" s="152" t="s">
        <v>86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4"/>
      <c r="DG27" s="155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7"/>
    </row>
    <row r="28" spans="1:155" ht="29.25" customHeight="1">
      <c r="A28" s="152" t="s">
        <v>87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4"/>
      <c r="DG28" s="155">
        <v>372.5</v>
      </c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7"/>
    </row>
    <row r="29" spans="1:155" ht="30.75" customHeight="1">
      <c r="A29" s="152" t="s">
        <v>88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4"/>
      <c r="DG29" s="155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7"/>
    </row>
    <row r="30" spans="1:155" ht="30" customHeight="1">
      <c r="A30" s="152" t="s">
        <v>209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4"/>
      <c r="DG30" s="155">
        <v>102.3</v>
      </c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7"/>
    </row>
    <row r="31" spans="1:155" ht="15">
      <c r="A31" s="152" t="s">
        <v>89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4"/>
      <c r="DG31" s="155">
        <v>748.6</v>
      </c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7"/>
    </row>
    <row r="32" spans="1:155" ht="15">
      <c r="A32" s="152" t="s">
        <v>16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4"/>
      <c r="DG32" s="155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7"/>
    </row>
    <row r="33" spans="1:155" ht="15">
      <c r="A33" s="152" t="s">
        <v>90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4"/>
      <c r="DG33" s="155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7"/>
    </row>
    <row r="34" spans="1:155" s="6" customFormat="1" ht="15">
      <c r="A34" s="152" t="s">
        <v>91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4"/>
      <c r="DG34" s="155">
        <v>748.6</v>
      </c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7"/>
    </row>
    <row r="35" spans="1:155" ht="15">
      <c r="A35" s="152" t="s">
        <v>17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4"/>
      <c r="DG35" s="155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7"/>
    </row>
    <row r="36" spans="1:155" ht="15">
      <c r="A36" s="152" t="s">
        <v>92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4"/>
      <c r="DG36" s="155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7"/>
    </row>
    <row r="37" spans="1:155" ht="29.25" customHeight="1">
      <c r="A37" s="152" t="s">
        <v>93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4"/>
      <c r="DG37" s="155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7"/>
    </row>
    <row r="38" spans="1:155" ht="30.75" customHeight="1">
      <c r="A38" s="152" t="s">
        <v>94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4"/>
      <c r="DG38" s="155">
        <v>612.1</v>
      </c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7"/>
    </row>
    <row r="39" spans="1:244" ht="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</sheetData>
  <sheetProtection/>
  <mergeCells count="74">
    <mergeCell ref="A15:DF15"/>
    <mergeCell ref="A16:DF16"/>
    <mergeCell ref="DG15:EY15"/>
    <mergeCell ref="DG16:EY16"/>
    <mergeCell ref="A12:DF12"/>
    <mergeCell ref="A13:DF13"/>
    <mergeCell ref="A14:DF14"/>
    <mergeCell ref="DG14:EY14"/>
    <mergeCell ref="DG8:EY8"/>
    <mergeCell ref="DG9:EY9"/>
    <mergeCell ref="DG10:EY10"/>
    <mergeCell ref="DG11:EY11"/>
    <mergeCell ref="DG12:EY12"/>
    <mergeCell ref="DG13:EY13"/>
    <mergeCell ref="A1:FI1"/>
    <mergeCell ref="A2:FI2"/>
    <mergeCell ref="A3:DF3"/>
    <mergeCell ref="DG3:EY3"/>
    <mergeCell ref="A18:DF18"/>
    <mergeCell ref="DG18:EY18"/>
    <mergeCell ref="A7:DF7"/>
    <mergeCell ref="A17:DF17"/>
    <mergeCell ref="A8:DF8"/>
    <mergeCell ref="A9:DF9"/>
    <mergeCell ref="A19:DF19"/>
    <mergeCell ref="DG19:EY19"/>
    <mergeCell ref="A20:DF20"/>
    <mergeCell ref="DG20:EY20"/>
    <mergeCell ref="A21:DF21"/>
    <mergeCell ref="DG21:EY21"/>
    <mergeCell ref="A22:DF22"/>
    <mergeCell ref="DG22:EY22"/>
    <mergeCell ref="A23:DF23"/>
    <mergeCell ref="DG23:EY23"/>
    <mergeCell ref="A24:DF24"/>
    <mergeCell ref="DG24:EY24"/>
    <mergeCell ref="A28:DF28"/>
    <mergeCell ref="DG28:EY28"/>
    <mergeCell ref="A29:DF29"/>
    <mergeCell ref="DG29:EY29"/>
    <mergeCell ref="A25:DF25"/>
    <mergeCell ref="DG25:EY25"/>
    <mergeCell ref="A26:DF26"/>
    <mergeCell ref="DG26:EY26"/>
    <mergeCell ref="A27:DF27"/>
    <mergeCell ref="DG27:EY27"/>
    <mergeCell ref="A30:DF30"/>
    <mergeCell ref="DG30:EY30"/>
    <mergeCell ref="A31:DF31"/>
    <mergeCell ref="DG31:EY31"/>
    <mergeCell ref="A32:DF32"/>
    <mergeCell ref="DG32:EY32"/>
    <mergeCell ref="A33:DF33"/>
    <mergeCell ref="DG33:EY33"/>
    <mergeCell ref="A34:DF34"/>
    <mergeCell ref="DG34:EY34"/>
    <mergeCell ref="A35:DF35"/>
    <mergeCell ref="DG35:EY35"/>
    <mergeCell ref="A36:DF36"/>
    <mergeCell ref="DG36:EY36"/>
    <mergeCell ref="A37:DF37"/>
    <mergeCell ref="DG37:EY37"/>
    <mergeCell ref="A38:DF38"/>
    <mergeCell ref="DG38:EY38"/>
    <mergeCell ref="A4:DF4"/>
    <mergeCell ref="DG4:EY4"/>
    <mergeCell ref="DG5:EY5"/>
    <mergeCell ref="DG6:EY6"/>
    <mergeCell ref="DG7:EY7"/>
    <mergeCell ref="DG17:EY17"/>
    <mergeCell ref="A5:DF5"/>
    <mergeCell ref="A6:DF6"/>
    <mergeCell ref="A10:DF10"/>
    <mergeCell ref="A11:DF11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44"/>
  <sheetViews>
    <sheetView view="pageBreakPreview" zoomScale="136" zoomScaleNormal="90" zoomScaleSheetLayoutView="136" zoomScalePageLayoutView="0" workbookViewId="0" topLeftCell="A34">
      <pane xSplit="50" topLeftCell="AZ1" activePane="topRight" state="frozen"/>
      <selection pane="topLeft" activeCell="A1" sqref="A1"/>
      <selection pane="topRight" activeCell="BI38" sqref="BI38"/>
    </sheetView>
  </sheetViews>
  <sheetFormatPr defaultColWidth="9.00390625" defaultRowHeight="12.75"/>
  <cols>
    <col min="1" max="50" width="0.2421875" style="0" customWidth="1"/>
    <col min="51" max="51" width="4.00390625" style="0" customWidth="1"/>
    <col min="52" max="52" width="6.25390625" style="0" customWidth="1"/>
    <col min="53" max="53" width="8.00390625" style="0" customWidth="1"/>
    <col min="54" max="54" width="6.75390625" style="0" hidden="1" customWidth="1"/>
    <col min="55" max="55" width="5.75390625" style="0" customWidth="1"/>
    <col min="56" max="56" width="11.00390625" style="0" customWidth="1"/>
    <col min="57" max="57" width="10.75390625" style="0" hidden="1" customWidth="1"/>
    <col min="58" max="58" width="10.875" style="0" customWidth="1"/>
    <col min="59" max="59" width="10.875" style="0" bestFit="1" customWidth="1"/>
    <col min="60" max="60" width="18.00390625" style="0" customWidth="1"/>
    <col min="61" max="62" width="9.75390625" style="0" customWidth="1"/>
    <col min="63" max="63" width="12.25390625" style="0" customWidth="1"/>
    <col min="64" max="64" width="7.00390625" style="0" customWidth="1"/>
    <col min="65" max="67" width="8.875" style="0" hidden="1" customWidth="1"/>
  </cols>
  <sheetData>
    <row r="2" spans="1:67" ht="14.25">
      <c r="A2" s="178" t="s">
        <v>249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33"/>
      <c r="BN2" s="33"/>
      <c r="BO2" s="33"/>
    </row>
    <row r="3" spans="1:6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3"/>
      <c r="BI3" s="33"/>
      <c r="BJ3" s="33"/>
      <c r="BK3" s="33"/>
      <c r="BL3" s="33"/>
      <c r="BM3" s="33"/>
      <c r="BN3" s="33"/>
      <c r="BO3" s="33"/>
    </row>
    <row r="4" spans="1:67" ht="12.75" customHeight="1">
      <c r="A4" s="179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1"/>
      <c r="AY4" s="169" t="s">
        <v>43</v>
      </c>
      <c r="AZ4" s="169" t="s">
        <v>44</v>
      </c>
      <c r="BA4" s="169" t="s">
        <v>23</v>
      </c>
      <c r="BB4" s="169" t="s">
        <v>60</v>
      </c>
      <c r="BC4" s="188" t="s">
        <v>184</v>
      </c>
      <c r="BD4" s="172" t="s">
        <v>45</v>
      </c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35"/>
    </row>
    <row r="5" spans="1:67" ht="12.75" customHeigh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4"/>
      <c r="AY5" s="174"/>
      <c r="AZ5" s="174"/>
      <c r="BA5" s="174"/>
      <c r="BB5" s="174"/>
      <c r="BC5" s="174"/>
      <c r="BD5" s="174" t="s">
        <v>96</v>
      </c>
      <c r="BE5" s="174" t="s">
        <v>97</v>
      </c>
      <c r="BF5" s="179" t="s">
        <v>17</v>
      </c>
      <c r="BG5" s="180"/>
      <c r="BH5" s="180"/>
      <c r="BI5" s="180"/>
      <c r="BJ5" s="180"/>
      <c r="BK5" s="180"/>
      <c r="BL5" s="180"/>
      <c r="BM5" s="180"/>
      <c r="BN5" s="181"/>
      <c r="BO5" s="95"/>
    </row>
    <row r="6" spans="1:67" ht="142.5" customHeight="1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4"/>
      <c r="AY6" s="174"/>
      <c r="AZ6" s="174"/>
      <c r="BA6" s="174"/>
      <c r="BB6" s="174"/>
      <c r="BC6" s="174"/>
      <c r="BD6" s="174"/>
      <c r="BE6" s="174"/>
      <c r="BF6" s="169" t="s">
        <v>98</v>
      </c>
      <c r="BG6" s="171" t="s">
        <v>99</v>
      </c>
      <c r="BH6" s="171" t="s">
        <v>47</v>
      </c>
      <c r="BI6" s="171" t="s">
        <v>48</v>
      </c>
      <c r="BJ6" s="171" t="s">
        <v>49</v>
      </c>
      <c r="BK6" s="171" t="s">
        <v>50</v>
      </c>
      <c r="BL6" s="171"/>
      <c r="BM6" s="169" t="s">
        <v>61</v>
      </c>
      <c r="BN6" s="169" t="s">
        <v>100</v>
      </c>
      <c r="BO6" s="169" t="s">
        <v>100</v>
      </c>
    </row>
    <row r="7" spans="1:67" ht="33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7"/>
      <c r="AY7" s="170"/>
      <c r="AZ7" s="170"/>
      <c r="BA7" s="170"/>
      <c r="BB7" s="170"/>
      <c r="BC7" s="170"/>
      <c r="BD7" s="170"/>
      <c r="BE7" s="170"/>
      <c r="BF7" s="170"/>
      <c r="BG7" s="171"/>
      <c r="BH7" s="171"/>
      <c r="BI7" s="171"/>
      <c r="BJ7" s="171"/>
      <c r="BK7" s="36" t="s">
        <v>46</v>
      </c>
      <c r="BL7" s="36" t="s">
        <v>51</v>
      </c>
      <c r="BM7" s="170"/>
      <c r="BN7" s="170"/>
      <c r="BO7" s="170"/>
    </row>
    <row r="8" spans="1:67" ht="10.5" customHeight="1">
      <c r="A8" s="175">
        <v>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37">
        <v>2</v>
      </c>
      <c r="AZ8" s="36">
        <v>3</v>
      </c>
      <c r="BA8" s="36">
        <v>4</v>
      </c>
      <c r="BB8" s="36">
        <v>5</v>
      </c>
      <c r="BC8" s="36">
        <v>8</v>
      </c>
      <c r="BD8" s="36">
        <v>5</v>
      </c>
      <c r="BE8" s="36">
        <v>10</v>
      </c>
      <c r="BF8" s="36">
        <v>6</v>
      </c>
      <c r="BG8" s="36">
        <v>7</v>
      </c>
      <c r="BH8" s="36">
        <v>8</v>
      </c>
      <c r="BI8" s="36">
        <v>9</v>
      </c>
      <c r="BJ8" s="36">
        <v>10</v>
      </c>
      <c r="BK8" s="36">
        <v>11</v>
      </c>
      <c r="BL8" s="36">
        <v>17</v>
      </c>
      <c r="BM8" s="36">
        <v>18</v>
      </c>
      <c r="BN8" s="36">
        <v>12</v>
      </c>
      <c r="BO8" s="36">
        <v>29</v>
      </c>
    </row>
    <row r="9" spans="1:67" s="6" customFormat="1" ht="10.5" customHeight="1">
      <c r="A9" s="53"/>
      <c r="B9" s="176" t="s">
        <v>19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61">
        <v>100</v>
      </c>
      <c r="AZ9" s="62" t="s">
        <v>95</v>
      </c>
      <c r="BA9" s="62" t="s">
        <v>25</v>
      </c>
      <c r="BB9" s="62"/>
      <c r="BC9" s="96" t="s">
        <v>201</v>
      </c>
      <c r="BD9" s="63">
        <f>BF9+BG9+BH9+BI9+BJ9+BK9</f>
        <v>19382469.72</v>
      </c>
      <c r="BE9" s="63">
        <f aca="true" t="shared" si="0" ref="BE9:BN9">BE11+BE12+BE14+BE15</f>
        <v>0</v>
      </c>
      <c r="BF9" s="63">
        <f t="shared" si="0"/>
        <v>1737900</v>
      </c>
      <c r="BG9" s="63">
        <f t="shared" si="0"/>
        <v>0</v>
      </c>
      <c r="BH9" s="63">
        <f>BH10+BH11+BH12+BH13+BH14</f>
        <v>2887300</v>
      </c>
      <c r="BI9" s="63">
        <f t="shared" si="0"/>
        <v>0</v>
      </c>
      <c r="BJ9" s="63">
        <f t="shared" si="0"/>
        <v>0</v>
      </c>
      <c r="BK9" s="63">
        <f t="shared" si="0"/>
        <v>14757269.72</v>
      </c>
      <c r="BL9" s="63">
        <f t="shared" si="0"/>
        <v>0</v>
      </c>
      <c r="BM9" s="63">
        <f t="shared" si="0"/>
        <v>7859300</v>
      </c>
      <c r="BN9" s="63">
        <f t="shared" si="0"/>
        <v>0</v>
      </c>
      <c r="BO9" s="55">
        <v>0</v>
      </c>
    </row>
    <row r="10" spans="1:67" ht="12.75">
      <c r="A10" s="41"/>
      <c r="B10" s="167" t="s">
        <v>17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  <c r="AY10" s="42"/>
      <c r="AZ10" s="38"/>
      <c r="BA10" s="38"/>
      <c r="BB10" s="38"/>
      <c r="BC10" s="38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</row>
    <row r="11" spans="1:67" ht="33" customHeight="1">
      <c r="A11" s="41"/>
      <c r="B11" s="167" t="s">
        <v>200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8"/>
      <c r="AY11" s="42">
        <v>110</v>
      </c>
      <c r="AZ11" s="38" t="s">
        <v>20</v>
      </c>
      <c r="BA11" s="38"/>
      <c r="BB11" s="38"/>
      <c r="BC11" s="38" t="s">
        <v>201</v>
      </c>
      <c r="BD11" s="39">
        <v>5600000</v>
      </c>
      <c r="BE11" s="40"/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10695017.72</v>
      </c>
      <c r="BL11" s="39">
        <v>0</v>
      </c>
      <c r="BM11" s="39">
        <v>5500</v>
      </c>
      <c r="BN11" s="39">
        <v>0</v>
      </c>
      <c r="BO11" s="39">
        <v>0</v>
      </c>
    </row>
    <row r="12" spans="1:67" ht="33" customHeight="1">
      <c r="A12" s="41"/>
      <c r="B12" s="167" t="s">
        <v>26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  <c r="AY12" s="42">
        <v>120</v>
      </c>
      <c r="AZ12" s="38" t="s">
        <v>21</v>
      </c>
      <c r="BA12" s="38"/>
      <c r="BB12" s="38"/>
      <c r="BC12" s="38" t="s">
        <v>201</v>
      </c>
      <c r="BD12" s="39">
        <v>0</v>
      </c>
      <c r="BE12" s="40"/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4062252</v>
      </c>
      <c r="BL12" s="39">
        <v>0</v>
      </c>
      <c r="BM12" s="39">
        <v>479000</v>
      </c>
      <c r="BN12" s="39">
        <v>0</v>
      </c>
      <c r="BO12" s="39">
        <v>0</v>
      </c>
    </row>
    <row r="13" spans="1:67" ht="33" customHeight="1">
      <c r="A13" s="41"/>
      <c r="B13" s="92"/>
      <c r="C13" s="167" t="s">
        <v>198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93"/>
      <c r="AY13" s="42"/>
      <c r="AZ13" s="38"/>
      <c r="BA13" s="38"/>
      <c r="BB13" s="38"/>
      <c r="BC13" s="38" t="s">
        <v>201</v>
      </c>
      <c r="BD13" s="39">
        <v>0</v>
      </c>
      <c r="BE13" s="40"/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/>
      <c r="BN13" s="39"/>
      <c r="BO13" s="39"/>
    </row>
    <row r="14" spans="1:67" ht="26.25" customHeight="1">
      <c r="A14" s="41"/>
      <c r="B14" s="167" t="s">
        <v>199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8"/>
      <c r="AY14" s="42">
        <v>120</v>
      </c>
      <c r="AZ14" s="38" t="s">
        <v>21</v>
      </c>
      <c r="BA14" s="38"/>
      <c r="BB14" s="38"/>
      <c r="BC14" s="38" t="s">
        <v>201</v>
      </c>
      <c r="BD14" s="39">
        <f>BF14+BG14+BH14+BI14+BJ14+BK14</f>
        <v>2887300</v>
      </c>
      <c r="BE14" s="40"/>
      <c r="BF14" s="39">
        <v>0</v>
      </c>
      <c r="BG14" s="39">
        <v>0</v>
      </c>
      <c r="BH14" s="39">
        <v>2887300</v>
      </c>
      <c r="BI14" s="39">
        <v>0</v>
      </c>
      <c r="BJ14" s="39">
        <v>0</v>
      </c>
      <c r="BK14" s="39">
        <v>0</v>
      </c>
      <c r="BL14" s="39">
        <v>0</v>
      </c>
      <c r="BM14" s="39">
        <v>7329800</v>
      </c>
      <c r="BN14" s="39">
        <v>0</v>
      </c>
      <c r="BO14" s="39">
        <v>0</v>
      </c>
    </row>
    <row r="15" spans="1:67" ht="33" customHeight="1">
      <c r="A15" s="41"/>
      <c r="B15" s="167" t="s">
        <v>202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8"/>
      <c r="AY15" s="42">
        <v>140</v>
      </c>
      <c r="AZ15" s="38" t="s">
        <v>21</v>
      </c>
      <c r="BA15" s="38"/>
      <c r="BB15" s="38"/>
      <c r="BC15" s="38" t="s">
        <v>201</v>
      </c>
      <c r="BD15" s="39">
        <v>1737900</v>
      </c>
      <c r="BE15" s="40"/>
      <c r="BF15" s="39">
        <v>1737900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45000</v>
      </c>
      <c r="BN15" s="39">
        <v>0</v>
      </c>
      <c r="BO15" s="39">
        <v>0</v>
      </c>
    </row>
    <row r="16" spans="1:67" s="6" customFormat="1" ht="10.5" customHeight="1">
      <c r="A16" s="53"/>
      <c r="B16" s="176" t="s">
        <v>22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61">
        <v>200</v>
      </c>
      <c r="AZ16" s="62" t="s">
        <v>95</v>
      </c>
      <c r="BA16" s="62" t="s">
        <v>25</v>
      </c>
      <c r="BB16" s="62"/>
      <c r="BC16" s="96" t="s">
        <v>201</v>
      </c>
      <c r="BD16" s="63">
        <f>BD18+BD24+BD25+BD26+BD27+BD28</f>
        <v>20063206.310000002</v>
      </c>
      <c r="BE16" s="63">
        <f aca="true" t="shared" si="1" ref="BE16:BN16">BE18+BE24+BE27+BE28</f>
        <v>0</v>
      </c>
      <c r="BF16" s="63">
        <f t="shared" si="1"/>
        <v>1737900</v>
      </c>
      <c r="BG16" s="63">
        <f>BG18+BG19+BG20+BG21+BG22+BG23+BG24+BG25+BG26+BG27</f>
        <v>0</v>
      </c>
      <c r="BH16" s="63">
        <f t="shared" si="1"/>
        <v>2887300</v>
      </c>
      <c r="BI16" s="63">
        <f t="shared" si="1"/>
        <v>0</v>
      </c>
      <c r="BJ16" s="63">
        <f t="shared" si="1"/>
        <v>0</v>
      </c>
      <c r="BK16" s="63">
        <f>BK18+BK24+BK25+BK26+BK27+BK28</f>
        <v>15438006.31</v>
      </c>
      <c r="BL16" s="63">
        <f t="shared" si="1"/>
        <v>0</v>
      </c>
      <c r="BM16" s="63" t="e">
        <f t="shared" si="1"/>
        <v>#REF!</v>
      </c>
      <c r="BN16" s="63" t="e">
        <f t="shared" si="1"/>
        <v>#REF!</v>
      </c>
      <c r="BO16" s="55">
        <v>0</v>
      </c>
    </row>
    <row r="17" spans="1:67" ht="12.75">
      <c r="A17" s="41"/>
      <c r="B17" s="167" t="s">
        <v>17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Y17" s="42"/>
      <c r="AZ17" s="38"/>
      <c r="BA17" s="38"/>
      <c r="BB17" s="38"/>
      <c r="BC17" s="38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</row>
    <row r="18" spans="1:67" ht="33" customHeight="1">
      <c r="A18" s="41"/>
      <c r="B18" s="167" t="s">
        <v>27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8"/>
      <c r="AY18" s="42">
        <v>211</v>
      </c>
      <c r="AZ18" s="38" t="s">
        <v>95</v>
      </c>
      <c r="BA18" s="38"/>
      <c r="BB18" s="38"/>
      <c r="BC18" s="38" t="s">
        <v>201</v>
      </c>
      <c r="BD18" s="39">
        <f>BF18+BG18+BH18+BI18+BJ18+BK18</f>
        <v>2989752.5300000003</v>
      </c>
      <c r="BE18" s="39">
        <f aca="true" t="shared" si="2" ref="BE18:BN18">BE20+BE21+BE22+BE23</f>
        <v>0</v>
      </c>
      <c r="BF18" s="39">
        <f t="shared" si="2"/>
        <v>1737900</v>
      </c>
      <c r="BG18" s="39">
        <f t="shared" si="2"/>
        <v>0</v>
      </c>
      <c r="BH18" s="39">
        <f t="shared" si="2"/>
        <v>0</v>
      </c>
      <c r="BI18" s="39">
        <f t="shared" si="2"/>
        <v>0</v>
      </c>
      <c r="BJ18" s="39">
        <f t="shared" si="2"/>
        <v>0</v>
      </c>
      <c r="BK18" s="39">
        <f>BK20+BK21+BK22+BK23</f>
        <v>1251852.53</v>
      </c>
      <c r="BL18" s="39">
        <f t="shared" si="2"/>
        <v>0</v>
      </c>
      <c r="BM18" s="39">
        <f t="shared" si="2"/>
        <v>6967000</v>
      </c>
      <c r="BN18" s="39">
        <f t="shared" si="2"/>
        <v>0</v>
      </c>
      <c r="BO18" s="39">
        <v>0</v>
      </c>
    </row>
    <row r="19" spans="1:67" ht="12.75">
      <c r="A19" s="43"/>
      <c r="B19" s="44"/>
      <c r="C19" s="167" t="s">
        <v>16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8"/>
      <c r="AY19" s="42"/>
      <c r="AZ19" s="38"/>
      <c r="BA19" s="38"/>
      <c r="BB19" s="38"/>
      <c r="BC19" s="38"/>
      <c r="BD19" s="39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</row>
    <row r="20" spans="1:67" ht="10.5" customHeight="1">
      <c r="A20" s="45"/>
      <c r="B20" s="46"/>
      <c r="C20" s="167" t="s">
        <v>28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8"/>
      <c r="AY20" s="42">
        <v>212</v>
      </c>
      <c r="AZ20" s="38" t="s">
        <v>53</v>
      </c>
      <c r="BA20" s="38"/>
      <c r="BB20" s="38"/>
      <c r="BC20" s="38" t="s">
        <v>201</v>
      </c>
      <c r="BD20" s="39">
        <f aca="true" t="shared" si="3" ref="BD20:BD27">BF20+BG20+BH20+BI20+BJ20+BK20</f>
        <v>0</v>
      </c>
      <c r="BE20" s="40"/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/>
      <c r="BL20" s="39">
        <v>0</v>
      </c>
      <c r="BM20" s="39">
        <v>250000</v>
      </c>
      <c r="BN20" s="39">
        <v>0</v>
      </c>
      <c r="BO20" s="39">
        <v>0</v>
      </c>
    </row>
    <row r="21" spans="1:67" ht="10.5" customHeight="1">
      <c r="A21" s="45"/>
      <c r="B21" s="46"/>
      <c r="C21" s="167" t="s">
        <v>28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8"/>
      <c r="AY21" s="42">
        <v>212</v>
      </c>
      <c r="AZ21" s="38" t="s">
        <v>53</v>
      </c>
      <c r="BA21" s="38"/>
      <c r="BB21" s="38"/>
      <c r="BC21" s="38" t="s">
        <v>201</v>
      </c>
      <c r="BD21" s="39">
        <f t="shared" si="3"/>
        <v>2298764.17</v>
      </c>
      <c r="BE21" s="40"/>
      <c r="BF21" s="39">
        <v>1345100</v>
      </c>
      <c r="BG21" s="39">
        <v>0</v>
      </c>
      <c r="BH21" s="39">
        <v>0</v>
      </c>
      <c r="BI21" s="39">
        <v>0</v>
      </c>
      <c r="BJ21" s="39">
        <v>0</v>
      </c>
      <c r="BK21" s="39">
        <v>953664.17</v>
      </c>
      <c r="BL21" s="39">
        <v>0</v>
      </c>
      <c r="BM21" s="39">
        <v>5140500</v>
      </c>
      <c r="BN21" s="39">
        <v>0</v>
      </c>
      <c r="BO21" s="39">
        <v>0</v>
      </c>
    </row>
    <row r="22" spans="1:67" ht="21.75" customHeight="1">
      <c r="A22" s="45"/>
      <c r="B22" s="46"/>
      <c r="C22" s="167" t="s">
        <v>29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42">
        <v>213</v>
      </c>
      <c r="AZ22" s="38" t="s">
        <v>54</v>
      </c>
      <c r="BA22" s="38"/>
      <c r="BB22" s="38"/>
      <c r="BC22" s="38" t="s">
        <v>201</v>
      </c>
      <c r="BD22" s="39">
        <f t="shared" si="3"/>
        <v>0</v>
      </c>
      <c r="BE22" s="40"/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/>
      <c r="BL22" s="39">
        <v>0</v>
      </c>
      <c r="BM22" s="39">
        <v>75500</v>
      </c>
      <c r="BN22" s="39">
        <v>0</v>
      </c>
      <c r="BO22" s="39">
        <v>0</v>
      </c>
    </row>
    <row r="23" spans="1:67" ht="21.75" customHeight="1">
      <c r="A23" s="45"/>
      <c r="B23" s="46"/>
      <c r="C23" s="167" t="s">
        <v>29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8"/>
      <c r="AY23" s="42">
        <v>213</v>
      </c>
      <c r="AZ23" s="38" t="s">
        <v>54</v>
      </c>
      <c r="BA23" s="38"/>
      <c r="BB23" s="38"/>
      <c r="BC23" s="38" t="s">
        <v>201</v>
      </c>
      <c r="BD23" s="39">
        <f>BF23+BG23+BH23+BI23+BJ23+BK23</f>
        <v>690988.36</v>
      </c>
      <c r="BE23" s="40"/>
      <c r="BF23" s="39">
        <v>392800</v>
      </c>
      <c r="BG23" s="39">
        <v>0</v>
      </c>
      <c r="BH23" s="39">
        <v>0</v>
      </c>
      <c r="BI23" s="39">
        <v>0</v>
      </c>
      <c r="BJ23" s="39">
        <v>0</v>
      </c>
      <c r="BK23" s="39">
        <v>298188.36</v>
      </c>
      <c r="BL23" s="39">
        <v>0</v>
      </c>
      <c r="BM23" s="39">
        <v>1501000</v>
      </c>
      <c r="BN23" s="39">
        <v>0</v>
      </c>
      <c r="BO23" s="39">
        <v>0</v>
      </c>
    </row>
    <row r="24" spans="1:67" s="31" customFormat="1" ht="10.5" customHeight="1">
      <c r="A24" s="60"/>
      <c r="B24" s="165" t="s">
        <v>35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6"/>
      <c r="AY24" s="59">
        <v>231</v>
      </c>
      <c r="AZ24" s="50" t="s">
        <v>55</v>
      </c>
      <c r="BA24" s="50"/>
      <c r="BB24" s="50"/>
      <c r="BC24" s="38" t="s">
        <v>201</v>
      </c>
      <c r="BD24" s="39">
        <f t="shared" si="3"/>
        <v>0</v>
      </c>
      <c r="BE24" s="52"/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39">
        <v>0</v>
      </c>
      <c r="BL24" s="51">
        <v>0</v>
      </c>
      <c r="BM24" s="51">
        <v>18100</v>
      </c>
      <c r="BN24" s="51">
        <v>0</v>
      </c>
      <c r="BO24" s="51">
        <v>0</v>
      </c>
    </row>
    <row r="25" spans="1:67" s="31" customFormat="1" ht="10.5" customHeight="1">
      <c r="A25" s="60"/>
      <c r="B25" s="89"/>
      <c r="C25" s="89"/>
      <c r="D25" s="189" t="s">
        <v>35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90"/>
      <c r="AY25" s="59"/>
      <c r="AZ25" s="38" t="s">
        <v>196</v>
      </c>
      <c r="BA25" s="50"/>
      <c r="BB25" s="50"/>
      <c r="BC25" s="38" t="s">
        <v>201</v>
      </c>
      <c r="BD25" s="39">
        <v>0</v>
      </c>
      <c r="BE25" s="52"/>
      <c r="BF25" s="51">
        <v>0</v>
      </c>
      <c r="BG25" s="51"/>
      <c r="BH25" s="51">
        <v>0</v>
      </c>
      <c r="BI25" s="51">
        <v>0</v>
      </c>
      <c r="BJ25" s="51">
        <v>0</v>
      </c>
      <c r="BK25" s="39">
        <v>0</v>
      </c>
      <c r="BL25" s="51"/>
      <c r="BM25" s="51"/>
      <c r="BN25" s="51"/>
      <c r="BO25" s="51"/>
    </row>
    <row r="26" spans="1:67" s="31" customFormat="1" ht="10.5" customHeight="1">
      <c r="A26" s="60"/>
      <c r="B26" s="165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90"/>
      <c r="AY26" s="59"/>
      <c r="AZ26" s="38" t="s">
        <v>197</v>
      </c>
      <c r="BA26" s="50"/>
      <c r="BB26" s="50"/>
      <c r="BC26" s="38" t="s">
        <v>201</v>
      </c>
      <c r="BD26" s="39">
        <v>0</v>
      </c>
      <c r="BE26" s="52"/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39">
        <v>0</v>
      </c>
      <c r="BL26" s="51"/>
      <c r="BM26" s="51"/>
      <c r="BN26" s="51"/>
      <c r="BO26" s="51"/>
    </row>
    <row r="27" spans="1:67" ht="10.5" customHeight="1">
      <c r="A27" s="41"/>
      <c r="B27" s="165" t="s">
        <v>35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6"/>
      <c r="AY27" s="42">
        <v>232</v>
      </c>
      <c r="AZ27" s="38" t="s">
        <v>62</v>
      </c>
      <c r="BA27" s="38" t="s">
        <v>24</v>
      </c>
      <c r="BB27" s="38"/>
      <c r="BC27" s="38" t="s">
        <v>201</v>
      </c>
      <c r="BD27" s="39">
        <f t="shared" si="3"/>
        <v>0</v>
      </c>
      <c r="BE27" s="40"/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3900</v>
      </c>
      <c r="BN27" s="39">
        <v>0</v>
      </c>
      <c r="BO27" s="39">
        <v>0</v>
      </c>
    </row>
    <row r="28" spans="1:67" ht="37.5" customHeight="1">
      <c r="A28" s="191" t="s">
        <v>101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3"/>
      <c r="AY28" s="47">
        <v>260</v>
      </c>
      <c r="AZ28" s="48" t="s">
        <v>95</v>
      </c>
      <c r="BA28" s="48"/>
      <c r="BB28" s="48"/>
      <c r="BC28" s="48" t="s">
        <v>201</v>
      </c>
      <c r="BD28" s="49">
        <f aca="true" t="shared" si="4" ref="BD28:BJ28">BD29+BD40+BD41+BD42</f>
        <v>17073453.78</v>
      </c>
      <c r="BE28" s="49">
        <f t="shared" si="4"/>
        <v>0</v>
      </c>
      <c r="BF28" s="49">
        <f t="shared" si="4"/>
        <v>0</v>
      </c>
      <c r="BG28" s="49">
        <f t="shared" si="4"/>
        <v>0</v>
      </c>
      <c r="BH28" s="49">
        <v>2887300</v>
      </c>
      <c r="BI28" s="49">
        <f t="shared" si="4"/>
        <v>0</v>
      </c>
      <c r="BJ28" s="49">
        <f t="shared" si="4"/>
        <v>0</v>
      </c>
      <c r="BK28" s="49">
        <f>BK29+BK40+BK41+BK42</f>
        <v>14186153.780000001</v>
      </c>
      <c r="BL28" s="49">
        <f>BL29+BL40+BL41+BL42</f>
        <v>0</v>
      </c>
      <c r="BM28" s="49" t="e">
        <f>BM29+BM40+BM41+BM42</f>
        <v>#REF!</v>
      </c>
      <c r="BN28" s="49" t="e">
        <f>BN29+BN40+BN41+BN42</f>
        <v>#REF!</v>
      </c>
      <c r="BO28" s="39"/>
    </row>
    <row r="29" spans="1:67" ht="21.75" customHeight="1">
      <c r="A29" s="41"/>
      <c r="B29" s="167" t="s">
        <v>30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8"/>
      <c r="AY29" s="42"/>
      <c r="AZ29" s="38" t="s">
        <v>95</v>
      </c>
      <c r="BA29" s="38" t="s">
        <v>25</v>
      </c>
      <c r="BB29" s="38"/>
      <c r="BC29" s="38" t="s">
        <v>201</v>
      </c>
      <c r="BD29" s="39">
        <f>SUM(BD30:BD39)</f>
        <v>14425298.26</v>
      </c>
      <c r="BE29" s="39">
        <f aca="true" t="shared" si="5" ref="BE29:BK29">SUM(BE30:BE39)</f>
        <v>0</v>
      </c>
      <c r="BF29" s="39">
        <f t="shared" si="5"/>
        <v>0</v>
      </c>
      <c r="BG29" s="39">
        <f t="shared" si="5"/>
        <v>0</v>
      </c>
      <c r="BH29" s="39">
        <f t="shared" si="5"/>
        <v>2768544.1</v>
      </c>
      <c r="BI29" s="39">
        <f t="shared" si="5"/>
        <v>0</v>
      </c>
      <c r="BJ29" s="39">
        <f t="shared" si="5"/>
        <v>0</v>
      </c>
      <c r="BK29" s="39">
        <f t="shared" si="5"/>
        <v>11656754.16</v>
      </c>
      <c r="BL29" s="39">
        <f>BL30+BL31+BL32+BL33+BL34+BL35+BL36+BL37+BL38+BL39+BL40+BL41+BL42</f>
        <v>0</v>
      </c>
      <c r="BM29" s="39" t="e">
        <f>BM31+BM32+BM33+BM34+#REF!+BM35+BM36+BM37+BM38+BM39</f>
        <v>#REF!</v>
      </c>
      <c r="BN29" s="39" t="e">
        <f>BN31+BN32+BN33+BN34+#REF!+BN35+BN36+BN37+BN38+BN39</f>
        <v>#REF!</v>
      </c>
      <c r="BO29" s="39">
        <v>0</v>
      </c>
    </row>
    <row r="30" spans="1:67" ht="12.75">
      <c r="A30" s="43"/>
      <c r="B30" s="44"/>
      <c r="C30" s="167" t="s">
        <v>16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8"/>
      <c r="AY30" s="42"/>
      <c r="AZ30" s="38"/>
      <c r="BA30" s="38"/>
      <c r="BB30" s="38"/>
      <c r="BC30" s="38" t="s">
        <v>201</v>
      </c>
      <c r="BD30" s="39">
        <f>BF30+BG30+BH30+BI30+BJ30+BK30</f>
        <v>0</v>
      </c>
      <c r="BE30" s="40"/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/>
      <c r="BM30" s="40"/>
      <c r="BN30" s="40"/>
      <c r="BO30" s="40"/>
    </row>
    <row r="31" spans="1:67" ht="14.25" customHeight="1">
      <c r="A31" s="45"/>
      <c r="B31" s="46"/>
      <c r="C31" s="167" t="s">
        <v>31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8"/>
      <c r="AY31" s="42">
        <v>261</v>
      </c>
      <c r="AZ31" s="38" t="s">
        <v>52</v>
      </c>
      <c r="BA31" s="38"/>
      <c r="BB31" s="38"/>
      <c r="BC31" s="38" t="s">
        <v>201</v>
      </c>
      <c r="BD31" s="39">
        <f>BF31+BG31+BH31+BI31+BJ31+BK31</f>
        <v>43487.32</v>
      </c>
      <c r="BE31" s="40"/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43487.32</v>
      </c>
      <c r="BL31" s="39">
        <v>0</v>
      </c>
      <c r="BM31" s="39">
        <v>500</v>
      </c>
      <c r="BN31" s="39">
        <v>0</v>
      </c>
      <c r="BO31" s="39">
        <v>0</v>
      </c>
    </row>
    <row r="32" spans="1:67" ht="10.5" customHeight="1">
      <c r="A32" s="45"/>
      <c r="B32" s="46"/>
      <c r="C32" s="167" t="s">
        <v>31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8"/>
      <c r="AY32" s="42">
        <v>261</v>
      </c>
      <c r="AZ32" s="38" t="s">
        <v>52</v>
      </c>
      <c r="BA32" s="38"/>
      <c r="BB32" s="38"/>
      <c r="BC32" s="38" t="s">
        <v>201</v>
      </c>
      <c r="BD32" s="39">
        <f>BF32+BG32+BH32+BI32+BJ32+BK32</f>
        <v>0</v>
      </c>
      <c r="BE32" s="40"/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114000</v>
      </c>
      <c r="BN32" s="39">
        <v>0</v>
      </c>
      <c r="BO32" s="39">
        <v>0</v>
      </c>
    </row>
    <row r="33" spans="1:67" ht="10.5" customHeight="1">
      <c r="A33" s="45"/>
      <c r="B33" s="46"/>
      <c r="C33" s="167" t="s">
        <v>32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8"/>
      <c r="AY33" s="42">
        <v>262</v>
      </c>
      <c r="AZ33" s="38" t="s">
        <v>52</v>
      </c>
      <c r="BA33" s="38"/>
      <c r="BB33" s="38"/>
      <c r="BC33" s="38" t="s">
        <v>201</v>
      </c>
      <c r="BD33" s="39">
        <f>BF33+BG33+BH33+BI33+BJ33+BK33</f>
        <v>280832.02</v>
      </c>
      <c r="BE33" s="40"/>
      <c r="BF33" s="39">
        <v>0</v>
      </c>
      <c r="BG33" s="39">
        <v>0</v>
      </c>
      <c r="BH33" s="39">
        <v>55925</v>
      </c>
      <c r="BI33" s="39">
        <v>0</v>
      </c>
      <c r="BJ33" s="39">
        <v>0</v>
      </c>
      <c r="BK33" s="39">
        <v>224907.02</v>
      </c>
      <c r="BL33" s="39">
        <v>0</v>
      </c>
      <c r="BM33" s="39">
        <v>23800</v>
      </c>
      <c r="BN33" s="39">
        <v>0</v>
      </c>
      <c r="BO33" s="39">
        <v>0</v>
      </c>
    </row>
    <row r="34" spans="1:67" ht="23.25" customHeight="1">
      <c r="A34" s="45"/>
      <c r="B34" s="46"/>
      <c r="C34" s="167" t="s">
        <v>250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8"/>
      <c r="AY34" s="42">
        <v>263</v>
      </c>
      <c r="AZ34" s="38" t="s">
        <v>52</v>
      </c>
      <c r="BA34" s="38"/>
      <c r="BB34" s="38"/>
      <c r="BC34" s="38" t="s">
        <v>201</v>
      </c>
      <c r="BD34" s="39">
        <v>430800</v>
      </c>
      <c r="BE34" s="40"/>
      <c r="BF34" s="39">
        <v>0</v>
      </c>
      <c r="BG34" s="39">
        <v>0</v>
      </c>
      <c r="BH34" s="39">
        <v>11500</v>
      </c>
      <c r="BI34" s="39">
        <v>0</v>
      </c>
      <c r="BJ34" s="39">
        <v>0</v>
      </c>
      <c r="BK34" s="39">
        <v>419300</v>
      </c>
      <c r="BL34" s="39">
        <v>0</v>
      </c>
      <c r="BM34" s="39">
        <v>10000</v>
      </c>
      <c r="BN34" s="39">
        <v>0</v>
      </c>
      <c r="BO34" s="39">
        <v>0</v>
      </c>
    </row>
    <row r="35" spans="1:67" ht="48" customHeight="1">
      <c r="A35" s="45"/>
      <c r="B35" s="46"/>
      <c r="C35" s="167" t="s">
        <v>33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8"/>
      <c r="AY35" s="42">
        <v>264</v>
      </c>
      <c r="AZ35" s="38" t="s">
        <v>52</v>
      </c>
      <c r="BA35" s="38"/>
      <c r="BB35" s="38"/>
      <c r="BC35" s="38" t="s">
        <v>201</v>
      </c>
      <c r="BD35" s="39">
        <v>67000</v>
      </c>
      <c r="BE35" s="40"/>
      <c r="BF35" s="39">
        <v>0</v>
      </c>
      <c r="BG35" s="39">
        <v>0</v>
      </c>
      <c r="BH35" s="39">
        <v>17000</v>
      </c>
      <c r="BI35" s="39">
        <v>0</v>
      </c>
      <c r="BJ35" s="39">
        <v>0</v>
      </c>
      <c r="BK35" s="39">
        <v>50000</v>
      </c>
      <c r="BL35" s="39">
        <v>0</v>
      </c>
      <c r="BM35" s="39">
        <v>27000</v>
      </c>
      <c r="BN35" s="39">
        <v>0</v>
      </c>
      <c r="BO35" s="39">
        <v>0</v>
      </c>
    </row>
    <row r="36" spans="1:67" ht="51.75" customHeight="1">
      <c r="A36" s="45"/>
      <c r="B36" s="46"/>
      <c r="C36" s="167" t="s">
        <v>33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8"/>
      <c r="AY36" s="42">
        <v>264</v>
      </c>
      <c r="AZ36" s="38" t="s">
        <v>52</v>
      </c>
      <c r="BA36" s="38"/>
      <c r="BB36" s="38"/>
      <c r="BC36" s="38" t="s">
        <v>201</v>
      </c>
      <c r="BD36" s="39">
        <v>0</v>
      </c>
      <c r="BE36" s="40"/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161400</v>
      </c>
      <c r="BN36" s="39">
        <v>0</v>
      </c>
      <c r="BO36" s="39">
        <v>0</v>
      </c>
    </row>
    <row r="37" spans="1:67" ht="42.75" customHeight="1">
      <c r="A37" s="45"/>
      <c r="B37" s="46"/>
      <c r="C37" s="167" t="s">
        <v>34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8"/>
      <c r="AY37" s="42">
        <v>265</v>
      </c>
      <c r="AZ37" s="38" t="s">
        <v>52</v>
      </c>
      <c r="BA37" s="38"/>
      <c r="BB37" s="38"/>
      <c r="BC37" s="38" t="s">
        <v>201</v>
      </c>
      <c r="BD37" s="39">
        <v>0</v>
      </c>
      <c r="BE37" s="40"/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76300</v>
      </c>
      <c r="BN37" s="39">
        <v>0</v>
      </c>
      <c r="BO37" s="39">
        <v>0</v>
      </c>
    </row>
    <row r="38" spans="1:67" ht="37.5" customHeight="1">
      <c r="A38" s="45"/>
      <c r="B38" s="46"/>
      <c r="C38" s="167" t="s">
        <v>34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8"/>
      <c r="AY38" s="42">
        <v>265</v>
      </c>
      <c r="AZ38" s="38" t="s">
        <v>52</v>
      </c>
      <c r="BA38" s="38"/>
      <c r="BB38" s="38"/>
      <c r="BC38" s="38" t="s">
        <v>201</v>
      </c>
      <c r="BD38" s="39">
        <f>BF38+BG38+BH38+BI38+BJ38+BK38</f>
        <v>13553912.73</v>
      </c>
      <c r="BE38" s="40"/>
      <c r="BF38" s="39">
        <v>0</v>
      </c>
      <c r="BG38" s="39">
        <v>0</v>
      </c>
      <c r="BH38" s="39">
        <v>2675119.1</v>
      </c>
      <c r="BI38" s="39">
        <v>0</v>
      </c>
      <c r="BJ38" s="39">
        <v>0</v>
      </c>
      <c r="BK38" s="39">
        <v>10878793.63</v>
      </c>
      <c r="BL38" s="39">
        <v>0</v>
      </c>
      <c r="BM38" s="39">
        <v>174000</v>
      </c>
      <c r="BN38" s="39">
        <v>0</v>
      </c>
      <c r="BO38" s="39">
        <v>0</v>
      </c>
    </row>
    <row r="39" spans="1:67" ht="25.5" customHeight="1">
      <c r="A39" s="41"/>
      <c r="B39" s="167" t="s">
        <v>35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8"/>
      <c r="AY39" s="42">
        <v>266</v>
      </c>
      <c r="AZ39" s="38" t="s">
        <v>52</v>
      </c>
      <c r="BA39" s="38"/>
      <c r="BB39" s="38"/>
      <c r="BC39" s="38" t="s">
        <v>201</v>
      </c>
      <c r="BD39" s="39">
        <v>49266.19</v>
      </c>
      <c r="BE39" s="40"/>
      <c r="BF39" s="39">
        <v>0</v>
      </c>
      <c r="BG39" s="39">
        <v>0</v>
      </c>
      <c r="BH39" s="39">
        <v>9000</v>
      </c>
      <c r="BI39" s="39">
        <v>0</v>
      </c>
      <c r="BJ39" s="39">
        <v>0</v>
      </c>
      <c r="BK39" s="39">
        <v>40266.19</v>
      </c>
      <c r="BL39" s="39">
        <v>0</v>
      </c>
      <c r="BM39" s="39">
        <v>1000</v>
      </c>
      <c r="BN39" s="39">
        <v>0</v>
      </c>
      <c r="BO39" s="39">
        <v>0</v>
      </c>
    </row>
    <row r="40" spans="1:67" ht="21.75" customHeight="1">
      <c r="A40" s="41"/>
      <c r="B40" s="165" t="s">
        <v>102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6"/>
      <c r="AY40" s="42">
        <v>268</v>
      </c>
      <c r="AZ40" s="38" t="s">
        <v>52</v>
      </c>
      <c r="BA40" s="38"/>
      <c r="BB40" s="38"/>
      <c r="BC40" s="38" t="s">
        <v>201</v>
      </c>
      <c r="BD40" s="39">
        <v>963000</v>
      </c>
      <c r="BE40" s="40"/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963000</v>
      </c>
      <c r="BL40" s="39">
        <v>0</v>
      </c>
      <c r="BM40" s="39">
        <v>5000</v>
      </c>
      <c r="BN40" s="39">
        <v>0</v>
      </c>
      <c r="BO40" s="39">
        <v>0</v>
      </c>
    </row>
    <row r="41" spans="1:67" ht="23.25" customHeight="1">
      <c r="A41" s="41"/>
      <c r="B41" s="165" t="s">
        <v>103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6"/>
      <c r="AY41" s="42">
        <v>269</v>
      </c>
      <c r="AZ41" s="38" t="s">
        <v>52</v>
      </c>
      <c r="BA41" s="38"/>
      <c r="BB41" s="38"/>
      <c r="BC41" s="38" t="s">
        <v>201</v>
      </c>
      <c r="BD41" s="39">
        <f>BH41+BK41</f>
        <v>1685155.52</v>
      </c>
      <c r="BE41" s="40"/>
      <c r="BF41" s="39">
        <v>0</v>
      </c>
      <c r="BG41" s="39">
        <v>0</v>
      </c>
      <c r="BH41" s="39">
        <v>118755.9</v>
      </c>
      <c r="BI41" s="39">
        <v>0</v>
      </c>
      <c r="BJ41" s="39">
        <v>0</v>
      </c>
      <c r="BK41" s="39">
        <v>1566399.62</v>
      </c>
      <c r="BL41" s="39">
        <v>0</v>
      </c>
      <c r="BM41" s="39">
        <v>58923.79</v>
      </c>
      <c r="BN41" s="39">
        <v>0</v>
      </c>
      <c r="BO41" s="39">
        <v>0</v>
      </c>
    </row>
    <row r="42" spans="1:67" ht="21.75" customHeight="1">
      <c r="A42" s="41"/>
      <c r="B42" s="165" t="s">
        <v>103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6"/>
      <c r="AY42" s="42">
        <v>269</v>
      </c>
      <c r="AZ42" s="38" t="s">
        <v>52</v>
      </c>
      <c r="BA42" s="38"/>
      <c r="BB42" s="38"/>
      <c r="BC42" s="38" t="s">
        <v>201</v>
      </c>
      <c r="BD42" s="39">
        <v>0</v>
      </c>
      <c r="BE42" s="40"/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4600</v>
      </c>
      <c r="BN42" s="39">
        <v>0</v>
      </c>
      <c r="BO42" s="39">
        <v>0</v>
      </c>
    </row>
    <row r="43" spans="1:67" s="6" customFormat="1" ht="21.75" customHeight="1">
      <c r="A43" s="57"/>
      <c r="B43" s="164" t="s">
        <v>56</v>
      </c>
      <c r="C43" s="165" t="s">
        <v>57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6"/>
      <c r="AY43" s="58" t="s">
        <v>58</v>
      </c>
      <c r="AZ43" s="54" t="s">
        <v>59</v>
      </c>
      <c r="BA43" s="54"/>
      <c r="BB43" s="54"/>
      <c r="BC43" s="94" t="s">
        <v>201</v>
      </c>
      <c r="BD43" s="55">
        <f>BF43+BG43+BH43+BI43+BJ43+BK43+BL43</f>
        <v>1222364.95</v>
      </c>
      <c r="BE43" s="56"/>
      <c r="BF43" s="55">
        <v>0</v>
      </c>
      <c r="BG43" s="55">
        <v>0</v>
      </c>
      <c r="BH43" s="97">
        <v>0</v>
      </c>
      <c r="BI43" s="97">
        <v>0</v>
      </c>
      <c r="BJ43" s="97">
        <v>0</v>
      </c>
      <c r="BK43" s="97">
        <v>1222364.95</v>
      </c>
      <c r="BL43" s="55">
        <v>0</v>
      </c>
      <c r="BM43" s="55">
        <v>2423.79</v>
      </c>
      <c r="BN43" s="55">
        <v>0</v>
      </c>
      <c r="BO43" s="55">
        <v>0</v>
      </c>
    </row>
    <row r="44" spans="1:67" s="6" customFormat="1" ht="21.75" customHeight="1">
      <c r="A44" s="57"/>
      <c r="B44" s="164" t="s">
        <v>63</v>
      </c>
      <c r="C44" s="165" t="s">
        <v>57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6"/>
      <c r="AY44" s="58" t="s">
        <v>64</v>
      </c>
      <c r="AZ44" s="54" t="s">
        <v>59</v>
      </c>
      <c r="BA44" s="54"/>
      <c r="BB44" s="54"/>
      <c r="BC44" s="94" t="s">
        <v>201</v>
      </c>
      <c r="BD44" s="56">
        <f>BD43+BD9-BD16</f>
        <v>541628.3599999957</v>
      </c>
      <c r="BE44" s="56"/>
      <c r="BF44" s="56"/>
      <c r="BG44" s="56"/>
      <c r="BH44" s="98"/>
      <c r="BI44" s="98"/>
      <c r="BJ44" s="98"/>
      <c r="BK44" s="98">
        <f>BK43+BK9-BK16</f>
        <v>541628.3599999994</v>
      </c>
      <c r="BL44" s="56"/>
      <c r="BM44" s="56"/>
      <c r="BN44" s="56"/>
      <c r="BO44" s="56"/>
    </row>
  </sheetData>
  <sheetProtection/>
  <mergeCells count="57">
    <mergeCell ref="C22:AX22"/>
    <mergeCell ref="C38:AX38"/>
    <mergeCell ref="C23:AX23"/>
    <mergeCell ref="B29:AX29"/>
    <mergeCell ref="A28:AX28"/>
    <mergeCell ref="C30:AX30"/>
    <mergeCell ref="C31:AX31"/>
    <mergeCell ref="BC4:BC7"/>
    <mergeCell ref="BF6:BF7"/>
    <mergeCell ref="B16:AX16"/>
    <mergeCell ref="D25:AW25"/>
    <mergeCell ref="B26:AW26"/>
    <mergeCell ref="B17:AX17"/>
    <mergeCell ref="B18:AX18"/>
    <mergeCell ref="C19:AX19"/>
    <mergeCell ref="C20:AX20"/>
    <mergeCell ref="C21:AX21"/>
    <mergeCell ref="A2:BL2"/>
    <mergeCell ref="A4:AX7"/>
    <mergeCell ref="AY4:AY7"/>
    <mergeCell ref="AZ4:AZ7"/>
    <mergeCell ref="BA4:BA7"/>
    <mergeCell ref="BB4:BB7"/>
    <mergeCell ref="BE5:BE7"/>
    <mergeCell ref="BF5:BN5"/>
    <mergeCell ref="BJ6:BJ7"/>
    <mergeCell ref="BK6:BL6"/>
    <mergeCell ref="BD4:BN4"/>
    <mergeCell ref="BD5:BD7"/>
    <mergeCell ref="C13:AW13"/>
    <mergeCell ref="B41:AX41"/>
    <mergeCell ref="BO6:BO7"/>
    <mergeCell ref="A8:AX8"/>
    <mergeCell ref="B9:AX9"/>
    <mergeCell ref="B10:AX10"/>
    <mergeCell ref="B12:AX12"/>
    <mergeCell ref="B15:AX15"/>
    <mergeCell ref="B42:AX42"/>
    <mergeCell ref="B43:AX43"/>
    <mergeCell ref="BM6:BM7"/>
    <mergeCell ref="BN6:BN7"/>
    <mergeCell ref="C33:AX33"/>
    <mergeCell ref="BI6:BI7"/>
    <mergeCell ref="BG6:BG7"/>
    <mergeCell ref="BH6:BH7"/>
    <mergeCell ref="B11:AX11"/>
    <mergeCell ref="B14:AX14"/>
    <mergeCell ref="B44:AX44"/>
    <mergeCell ref="B39:AX39"/>
    <mergeCell ref="B24:AX24"/>
    <mergeCell ref="B27:AX27"/>
    <mergeCell ref="B40:AX40"/>
    <mergeCell ref="C32:AX32"/>
    <mergeCell ref="C34:AX34"/>
    <mergeCell ref="C35:AX35"/>
    <mergeCell ref="C36:AX36"/>
    <mergeCell ref="C37:AX37"/>
  </mergeCells>
  <printOptions/>
  <pageMargins left="0.31496062992125984" right="0.11811023622047245" top="0.35433070866141736" bottom="0.35433070866141736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56"/>
  <sheetViews>
    <sheetView tabSelected="1" zoomScalePageLayoutView="0" workbookViewId="0" topLeftCell="A4">
      <selection activeCell="BA7" sqref="BA7"/>
    </sheetView>
  </sheetViews>
  <sheetFormatPr defaultColWidth="9.00390625" defaultRowHeight="9.75" customHeight="1"/>
  <cols>
    <col min="1" max="50" width="0.37109375" style="0" customWidth="1"/>
    <col min="51" max="52" width="7.25390625" style="0" customWidth="1"/>
    <col min="53" max="61" width="10.75390625" style="0" customWidth="1"/>
  </cols>
  <sheetData>
    <row r="1" ht="12.75"/>
    <row r="2" spans="1:61" ht="9.75" customHeight="1">
      <c r="A2" s="219" t="s">
        <v>245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</row>
    <row r="3" ht="12.75"/>
    <row r="4" spans="1:61" ht="9.75" customHeight="1">
      <c r="A4" s="212" t="s">
        <v>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4"/>
      <c r="AY4" s="188" t="s">
        <v>43</v>
      </c>
      <c r="AZ4" s="188" t="s">
        <v>105</v>
      </c>
      <c r="BA4" s="222" t="s">
        <v>106</v>
      </c>
      <c r="BB4" s="222"/>
      <c r="BC4" s="222"/>
      <c r="BD4" s="222"/>
      <c r="BE4" s="222"/>
      <c r="BF4" s="222"/>
      <c r="BG4" s="222"/>
      <c r="BH4" s="222"/>
      <c r="BI4" s="222"/>
    </row>
    <row r="5" spans="1:61" ht="9.75" customHeight="1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4"/>
      <c r="AY5" s="220"/>
      <c r="AZ5" s="220"/>
      <c r="BA5" s="222" t="s">
        <v>107</v>
      </c>
      <c r="BB5" s="222"/>
      <c r="BC5" s="222"/>
      <c r="BD5" s="222" t="s">
        <v>17</v>
      </c>
      <c r="BE5" s="222"/>
      <c r="BF5" s="222"/>
      <c r="BG5" s="222"/>
      <c r="BH5" s="222"/>
      <c r="BI5" s="222"/>
    </row>
    <row r="6" spans="1:61" ht="53.2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4"/>
      <c r="AY6" s="220"/>
      <c r="AZ6" s="220"/>
      <c r="BA6" s="222"/>
      <c r="BB6" s="222"/>
      <c r="BC6" s="222"/>
      <c r="BD6" s="222" t="s">
        <v>108</v>
      </c>
      <c r="BE6" s="222"/>
      <c r="BF6" s="222"/>
      <c r="BG6" s="222" t="s">
        <v>109</v>
      </c>
      <c r="BH6" s="222"/>
      <c r="BI6" s="222"/>
    </row>
    <row r="7" spans="1:61" ht="42.75" customHeight="1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4"/>
      <c r="AY7" s="221"/>
      <c r="AZ7" s="221"/>
      <c r="BA7" s="36" t="s">
        <v>244</v>
      </c>
      <c r="BB7" s="36" t="s">
        <v>247</v>
      </c>
      <c r="BC7" s="36" t="s">
        <v>248</v>
      </c>
      <c r="BD7" s="36" t="s">
        <v>244</v>
      </c>
      <c r="BE7" s="36" t="s">
        <v>247</v>
      </c>
      <c r="BF7" s="36" t="s">
        <v>248</v>
      </c>
      <c r="BG7" s="36" t="s">
        <v>244</v>
      </c>
      <c r="BH7" s="36" t="s">
        <v>247</v>
      </c>
      <c r="BI7" s="36" t="s">
        <v>248</v>
      </c>
    </row>
    <row r="8" spans="1:61" ht="18.75" customHeight="1">
      <c r="A8" s="212">
        <v>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4"/>
      <c r="AY8" s="64">
        <v>2</v>
      </c>
      <c r="AZ8" s="65">
        <v>3</v>
      </c>
      <c r="BA8" s="65">
        <v>4</v>
      </c>
      <c r="BB8" s="65">
        <v>5</v>
      </c>
      <c r="BC8" s="65">
        <v>6</v>
      </c>
      <c r="BD8" s="65">
        <v>7</v>
      </c>
      <c r="BE8" s="65">
        <v>8</v>
      </c>
      <c r="BF8" s="65">
        <v>9</v>
      </c>
      <c r="BG8" s="65">
        <v>10</v>
      </c>
      <c r="BH8" s="65">
        <v>11</v>
      </c>
      <c r="BI8" s="65">
        <v>12</v>
      </c>
    </row>
    <row r="9" spans="1:61" ht="36" customHeight="1">
      <c r="A9" s="209" t="s">
        <v>126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69" t="s">
        <v>122</v>
      </c>
      <c r="AZ9" s="70" t="s">
        <v>95</v>
      </c>
      <c r="BA9" s="71">
        <f>BA10+BA19</f>
        <v>17073453.78</v>
      </c>
      <c r="BB9" s="71">
        <f aca="true" t="shared" si="0" ref="BB9:BI9">BB10+BB19</f>
        <v>7819956.210000001</v>
      </c>
      <c r="BC9" s="71">
        <f t="shared" si="0"/>
        <v>7819956.210000001</v>
      </c>
      <c r="BD9" s="71">
        <f>BD10+BD19</f>
        <v>0</v>
      </c>
      <c r="BE9" s="71">
        <f>BE10+BE19</f>
        <v>0</v>
      </c>
      <c r="BF9" s="71">
        <f t="shared" si="0"/>
        <v>0</v>
      </c>
      <c r="BG9" s="71">
        <f t="shared" si="0"/>
        <v>17073453.78</v>
      </c>
      <c r="BH9" s="71">
        <f t="shared" si="0"/>
        <v>7819956.210000001</v>
      </c>
      <c r="BI9" s="71">
        <f t="shared" si="0"/>
        <v>7819956.210000001</v>
      </c>
    </row>
    <row r="10" spans="1:61" ht="44.25" customHeight="1">
      <c r="A10" s="210" t="s">
        <v>121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72" t="s">
        <v>123</v>
      </c>
      <c r="AZ10" s="73" t="s">
        <v>95</v>
      </c>
      <c r="BA10" s="74">
        <f>SUM(BA12:BA18)</f>
        <v>611610.04</v>
      </c>
      <c r="BB10" s="74">
        <f aca="true" t="shared" si="1" ref="BB10:BI10">SUM(BB12:BB18)</f>
        <v>0</v>
      </c>
      <c r="BC10" s="74">
        <f t="shared" si="1"/>
        <v>0</v>
      </c>
      <c r="BD10" s="74">
        <f>SUM(BD12:BD18)</f>
        <v>0</v>
      </c>
      <c r="BE10" s="74">
        <f>SUM(BE12:BE18)</f>
        <v>0</v>
      </c>
      <c r="BF10" s="74">
        <f t="shared" si="1"/>
        <v>0</v>
      </c>
      <c r="BG10" s="74">
        <f t="shared" si="1"/>
        <v>611610.04</v>
      </c>
      <c r="BH10" s="74">
        <f t="shared" si="1"/>
        <v>0</v>
      </c>
      <c r="BI10" s="74">
        <f t="shared" si="1"/>
        <v>0</v>
      </c>
    </row>
    <row r="11" spans="1:61" ht="12.75">
      <c r="A11" s="197" t="s">
        <v>16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67" t="s">
        <v>95</v>
      </c>
      <c r="AZ11" s="65" t="s">
        <v>95</v>
      </c>
      <c r="BA11" s="68"/>
      <c r="BB11" s="68"/>
      <c r="BC11" s="68"/>
      <c r="BD11" s="68"/>
      <c r="BE11" s="68"/>
      <c r="BF11" s="68"/>
      <c r="BG11" s="68"/>
      <c r="BH11" s="68"/>
      <c r="BI11" s="68"/>
    </row>
    <row r="12" spans="1:61" ht="12.75">
      <c r="A12" s="198" t="s">
        <v>127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00"/>
      <c r="AY12" s="67"/>
      <c r="AZ12" s="65"/>
      <c r="BA12" s="68">
        <v>3310.38</v>
      </c>
      <c r="BB12" s="68"/>
      <c r="BC12" s="68"/>
      <c r="BD12" s="68"/>
      <c r="BE12" s="68"/>
      <c r="BF12" s="68"/>
      <c r="BG12" s="68">
        <v>3310.38</v>
      </c>
      <c r="BH12" s="68"/>
      <c r="BI12" s="68"/>
    </row>
    <row r="13" spans="1:61" ht="12.75">
      <c r="A13" s="208" t="s">
        <v>133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200"/>
      <c r="AY13" s="67"/>
      <c r="AZ13" s="65"/>
      <c r="BA13" s="68">
        <v>7502</v>
      </c>
      <c r="BB13" s="68"/>
      <c r="BC13" s="68"/>
      <c r="BD13" s="68"/>
      <c r="BE13" s="68"/>
      <c r="BF13" s="68"/>
      <c r="BG13" s="68">
        <v>7502</v>
      </c>
      <c r="BH13" s="68"/>
      <c r="BI13" s="68"/>
    </row>
    <row r="14" spans="1:61" ht="21.75" customHeight="1">
      <c r="A14" s="198" t="s">
        <v>129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200"/>
      <c r="AY14" s="67"/>
      <c r="AZ14" s="65"/>
      <c r="BA14" s="68"/>
      <c r="BB14" s="68"/>
      <c r="BC14" s="68"/>
      <c r="BD14" s="68"/>
      <c r="BE14" s="68"/>
      <c r="BF14" s="68"/>
      <c r="BG14" s="68"/>
      <c r="BH14" s="68"/>
      <c r="BI14" s="68"/>
    </row>
    <row r="15" spans="1:61" ht="12.75">
      <c r="A15" s="197" t="s">
        <v>128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67"/>
      <c r="AZ15" s="65"/>
      <c r="BA15" s="68">
        <v>381483.12</v>
      </c>
      <c r="BB15" s="68"/>
      <c r="BC15" s="68"/>
      <c r="BD15" s="68"/>
      <c r="BE15" s="68"/>
      <c r="BF15" s="68"/>
      <c r="BG15" s="68">
        <v>381483.12</v>
      </c>
      <c r="BH15" s="68"/>
      <c r="BI15" s="68"/>
    </row>
    <row r="16" spans="1:61" ht="12.75" customHeight="1">
      <c r="A16" s="197" t="s">
        <v>130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67"/>
      <c r="AZ16" s="65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1:61" ht="20.25" customHeight="1">
      <c r="A17" s="197" t="s">
        <v>131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67"/>
      <c r="AZ17" s="65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1:61" ht="21.75" customHeight="1">
      <c r="A18" s="197" t="s">
        <v>132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67"/>
      <c r="AZ18" s="65"/>
      <c r="BA18" s="68">
        <v>219314.54</v>
      </c>
      <c r="BB18" s="68"/>
      <c r="BC18" s="68"/>
      <c r="BD18" s="68"/>
      <c r="BE18" s="68"/>
      <c r="BF18" s="68"/>
      <c r="BG18" s="68">
        <v>219314.54</v>
      </c>
      <c r="BH18" s="68"/>
      <c r="BI18" s="68"/>
    </row>
    <row r="19" spans="1:61" ht="24" customHeight="1">
      <c r="A19" s="210" t="s">
        <v>124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72" t="s">
        <v>125</v>
      </c>
      <c r="AZ19" s="73" t="s">
        <v>95</v>
      </c>
      <c r="BA19" s="74">
        <f aca="true" t="shared" si="2" ref="BA19:BI19">SUM(BA21:BA28)</f>
        <v>16461843.74</v>
      </c>
      <c r="BB19" s="74">
        <f t="shared" si="2"/>
        <v>7819956.210000001</v>
      </c>
      <c r="BC19" s="74">
        <f t="shared" si="2"/>
        <v>7819956.210000001</v>
      </c>
      <c r="BD19" s="74">
        <f t="shared" si="2"/>
        <v>0</v>
      </c>
      <c r="BE19" s="74">
        <f t="shared" si="2"/>
        <v>0</v>
      </c>
      <c r="BF19" s="74">
        <f t="shared" si="2"/>
        <v>0</v>
      </c>
      <c r="BG19" s="74">
        <f t="shared" si="2"/>
        <v>16461843.74</v>
      </c>
      <c r="BH19" s="74">
        <f t="shared" si="2"/>
        <v>7819956.210000001</v>
      </c>
      <c r="BI19" s="74">
        <f t="shared" si="2"/>
        <v>7819956.210000001</v>
      </c>
    </row>
    <row r="20" spans="1:61" ht="12.75">
      <c r="A20" s="197" t="s">
        <v>16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67" t="s">
        <v>95</v>
      </c>
      <c r="AZ20" s="65" t="s">
        <v>95</v>
      </c>
      <c r="BA20" s="68"/>
      <c r="BB20" s="68"/>
      <c r="BC20" s="68"/>
      <c r="BD20" s="68"/>
      <c r="BE20" s="68"/>
      <c r="BF20" s="68"/>
      <c r="BG20" s="68"/>
      <c r="BH20" s="68"/>
      <c r="BI20" s="68"/>
    </row>
    <row r="21" spans="1:61" ht="12.75">
      <c r="A21" s="198" t="s">
        <v>127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200"/>
      <c r="AY21" s="67"/>
      <c r="AZ21" s="65"/>
      <c r="BA21" s="68">
        <v>40176.94</v>
      </c>
      <c r="BB21" s="68">
        <v>39295.2</v>
      </c>
      <c r="BC21" s="68">
        <v>39295.2</v>
      </c>
      <c r="BD21" s="68"/>
      <c r="BE21" s="68"/>
      <c r="BF21" s="68"/>
      <c r="BG21" s="68">
        <f>BA21</f>
        <v>40176.94</v>
      </c>
      <c r="BH21" s="68">
        <v>39295.2</v>
      </c>
      <c r="BI21" s="68">
        <v>39295.2</v>
      </c>
    </row>
    <row r="22" spans="1:61" ht="12.75">
      <c r="A22" s="198" t="s">
        <v>133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200"/>
      <c r="AY22" s="67"/>
      <c r="AZ22" s="65"/>
      <c r="BA22" s="68">
        <v>273330.02</v>
      </c>
      <c r="BB22" s="68">
        <v>224200</v>
      </c>
      <c r="BC22" s="68">
        <v>224200</v>
      </c>
      <c r="BD22" s="68"/>
      <c r="BE22" s="68"/>
      <c r="BF22" s="68"/>
      <c r="BG22" s="68">
        <f>BA22</f>
        <v>273330.02</v>
      </c>
      <c r="BH22" s="68">
        <v>224200</v>
      </c>
      <c r="BI22" s="68">
        <v>224200</v>
      </c>
    </row>
    <row r="23" spans="1:61" ht="24" customHeight="1">
      <c r="A23" s="208" t="s">
        <v>246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67"/>
      <c r="AZ23" s="65"/>
      <c r="BA23" s="68">
        <v>430800</v>
      </c>
      <c r="BB23" s="68">
        <v>50600</v>
      </c>
      <c r="BC23" s="68">
        <v>50600</v>
      </c>
      <c r="BD23" s="68"/>
      <c r="BE23" s="68"/>
      <c r="BF23" s="68"/>
      <c r="BG23" s="68">
        <f>BA23</f>
        <v>430800</v>
      </c>
      <c r="BH23" s="68">
        <v>50600</v>
      </c>
      <c r="BI23" s="68">
        <v>50600</v>
      </c>
    </row>
    <row r="24" spans="1:61" ht="20.25" customHeight="1">
      <c r="A24" s="198" t="s">
        <v>129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0"/>
      <c r="AY24" s="67"/>
      <c r="AZ24" s="65"/>
      <c r="BA24" s="68">
        <v>67000</v>
      </c>
      <c r="BB24" s="68">
        <v>75350</v>
      </c>
      <c r="BC24" s="68">
        <v>75350</v>
      </c>
      <c r="BD24" s="68"/>
      <c r="BE24" s="68"/>
      <c r="BF24" s="68"/>
      <c r="BG24" s="68">
        <f>BA24</f>
        <v>67000</v>
      </c>
      <c r="BH24" s="68">
        <v>75350</v>
      </c>
      <c r="BI24" s="68">
        <v>75350</v>
      </c>
    </row>
    <row r="25" spans="1:61" ht="12.75">
      <c r="A25" s="197" t="s">
        <v>128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67"/>
      <c r="AZ25" s="65"/>
      <c r="BA25" s="68">
        <v>13172429.61</v>
      </c>
      <c r="BB25" s="68">
        <v>6156057.45</v>
      </c>
      <c r="BC25" s="68">
        <v>6156057.45</v>
      </c>
      <c r="BD25" s="68"/>
      <c r="BE25" s="68"/>
      <c r="BF25" s="68"/>
      <c r="BG25" s="91">
        <f>BA25</f>
        <v>13172429.61</v>
      </c>
      <c r="BH25" s="68">
        <v>6156057.45</v>
      </c>
      <c r="BI25" s="68">
        <v>6156057.45</v>
      </c>
    </row>
    <row r="26" spans="1:61" ht="12.75">
      <c r="A26" s="197" t="s">
        <v>130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67"/>
      <c r="AZ26" s="65"/>
      <c r="BA26" s="68">
        <v>49266.19</v>
      </c>
      <c r="BB26" s="68">
        <v>24307.5</v>
      </c>
      <c r="BC26" s="68">
        <v>24307.5</v>
      </c>
      <c r="BD26" s="68"/>
      <c r="BE26" s="68"/>
      <c r="BF26" s="68"/>
      <c r="BG26" s="68">
        <f>BA26</f>
        <v>49266.19</v>
      </c>
      <c r="BH26" s="68">
        <v>24307.5</v>
      </c>
      <c r="BI26" s="68">
        <v>24307.5</v>
      </c>
    </row>
    <row r="27" spans="1:61" ht="19.5" customHeight="1">
      <c r="A27" s="197" t="s">
        <v>131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67"/>
      <c r="AZ27" s="65"/>
      <c r="BA27" s="68">
        <v>963000</v>
      </c>
      <c r="BB27" s="68"/>
      <c r="BC27" s="68"/>
      <c r="BD27" s="68"/>
      <c r="BE27" s="68"/>
      <c r="BF27" s="68"/>
      <c r="BG27" s="68">
        <f>BA27</f>
        <v>963000</v>
      </c>
      <c r="BH27" s="68"/>
      <c r="BI27" s="68"/>
    </row>
    <row r="28" spans="1:61" ht="19.5" customHeight="1">
      <c r="A28" s="197" t="s">
        <v>132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67"/>
      <c r="AZ28" s="65"/>
      <c r="BA28" s="68">
        <v>1465840.98</v>
      </c>
      <c r="BB28" s="68">
        <v>1250146.06</v>
      </c>
      <c r="BC28" s="68">
        <v>1250146.06</v>
      </c>
      <c r="BD28" s="68"/>
      <c r="BE28" s="68"/>
      <c r="BF28" s="68"/>
      <c r="BG28" s="68">
        <f>BA28</f>
        <v>1465840.98</v>
      </c>
      <c r="BH28" s="68">
        <v>1250146.06</v>
      </c>
      <c r="BI28" s="68">
        <v>1250146.06</v>
      </c>
    </row>
    <row r="29" spans="1:50" ht="12.7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</row>
    <row r="30" ht="12.75"/>
    <row r="31" spans="1:55" ht="21.75" customHeight="1">
      <c r="A31" s="211" t="s">
        <v>119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</row>
    <row r="32" ht="12.75"/>
    <row r="33" spans="1:55" ht="21.75" customHeight="1">
      <c r="A33" s="212" t="s">
        <v>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4"/>
      <c r="AZ33" s="59" t="s">
        <v>43</v>
      </c>
      <c r="BA33" s="215" t="s">
        <v>110</v>
      </c>
      <c r="BB33" s="216"/>
      <c r="BC33" s="217"/>
    </row>
    <row r="34" spans="1:55" ht="10.5" customHeight="1">
      <c r="A34" s="212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4"/>
      <c r="AZ34" s="64">
        <v>2</v>
      </c>
      <c r="BA34" s="212">
        <v>3</v>
      </c>
      <c r="BB34" s="213"/>
      <c r="BC34" s="214"/>
    </row>
    <row r="35" spans="1:55" ht="10.5" customHeight="1">
      <c r="A35" s="204" t="s">
        <v>56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6"/>
      <c r="AZ35" s="64" t="s">
        <v>111</v>
      </c>
      <c r="BA35" s="207"/>
      <c r="BB35" s="202"/>
      <c r="BC35" s="203"/>
    </row>
    <row r="36" spans="1:55" ht="10.5" customHeight="1">
      <c r="A36" s="204" t="s">
        <v>63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  <c r="AZ36" s="64" t="s">
        <v>112</v>
      </c>
      <c r="BA36" s="207"/>
      <c r="BB36" s="202"/>
      <c r="BC36" s="203"/>
    </row>
    <row r="37" spans="1:55" ht="10.5" customHeight="1">
      <c r="A37" s="204" t="s">
        <v>113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6"/>
      <c r="AZ37" s="64" t="s">
        <v>114</v>
      </c>
      <c r="BA37" s="207"/>
      <c r="BB37" s="202"/>
      <c r="BC37" s="203"/>
    </row>
    <row r="38" spans="1:55" ht="10.5" customHeight="1">
      <c r="A38" s="204" t="s">
        <v>115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6"/>
      <c r="AZ38" s="64" t="s">
        <v>116</v>
      </c>
      <c r="BA38" s="207"/>
      <c r="BB38" s="202"/>
      <c r="BC38" s="203"/>
    </row>
    <row r="39" ht="12.75"/>
    <row r="40" ht="12.75"/>
    <row r="41" spans="1:55" ht="12.75">
      <c r="A41" s="211" t="s">
        <v>120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</row>
    <row r="42" ht="12.75"/>
    <row r="43" spans="1:55" ht="21.75" customHeight="1">
      <c r="A43" s="212" t="s">
        <v>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4"/>
      <c r="AZ43" s="59" t="s">
        <v>43</v>
      </c>
      <c r="BA43" s="215" t="s">
        <v>117</v>
      </c>
      <c r="BB43" s="216"/>
      <c r="BC43" s="217"/>
    </row>
    <row r="44" spans="1:55" ht="10.5" customHeight="1">
      <c r="A44" s="212">
        <v>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4"/>
      <c r="AZ44" s="64">
        <v>2</v>
      </c>
      <c r="BA44" s="212">
        <v>3</v>
      </c>
      <c r="BB44" s="213"/>
      <c r="BC44" s="214"/>
    </row>
    <row r="45" spans="1:55" ht="12.75">
      <c r="A45" s="198" t="s">
        <v>118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200"/>
      <c r="AZ45" s="59"/>
      <c r="BA45" s="201">
        <v>0</v>
      </c>
      <c r="BB45" s="202"/>
      <c r="BC45" s="203"/>
    </row>
    <row r="46" spans="1:55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66"/>
      <c r="BA46" s="76"/>
      <c r="BB46" s="77"/>
      <c r="BC46" s="77"/>
    </row>
    <row r="47" spans="1:55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66"/>
      <c r="BA47" s="76"/>
      <c r="BB47" s="77"/>
      <c r="BC47" s="77"/>
    </row>
    <row r="48" spans="1:61" s="79" customFormat="1" ht="17.25" customHeight="1">
      <c r="A48" s="196" t="s">
        <v>135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4" t="s">
        <v>137</v>
      </c>
      <c r="BC48" s="194"/>
      <c r="BE48" s="195" t="s">
        <v>192</v>
      </c>
      <c r="BF48" s="195"/>
      <c r="BG48" s="195"/>
      <c r="BH48" s="195"/>
      <c r="BI48" s="195"/>
    </row>
    <row r="49" spans="1:61" s="79" customFormat="1" ht="15">
      <c r="A49" s="196" t="s">
        <v>136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4" t="s">
        <v>4</v>
      </c>
      <c r="BC49" s="194"/>
      <c r="BE49" s="195" t="s">
        <v>5</v>
      </c>
      <c r="BF49" s="195"/>
      <c r="BG49" s="195"/>
      <c r="BH49" s="195"/>
      <c r="BI49" s="195"/>
    </row>
    <row r="50" spans="1:61" s="79" customFormat="1" ht="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78"/>
      <c r="BC50" s="78"/>
      <c r="BE50" s="80"/>
      <c r="BF50" s="80"/>
      <c r="BG50" s="80"/>
      <c r="BH50" s="80"/>
      <c r="BI50" s="80"/>
    </row>
    <row r="51" spans="1:61" s="79" customFormat="1" ht="15">
      <c r="A51" s="196" t="s">
        <v>193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4" t="s">
        <v>134</v>
      </c>
      <c r="BC51" s="194"/>
      <c r="BE51" s="195" t="s">
        <v>194</v>
      </c>
      <c r="BF51" s="195"/>
      <c r="BG51" s="195"/>
      <c r="BH51" s="195"/>
      <c r="BI51" s="195"/>
    </row>
    <row r="52" spans="1:61" s="79" customFormat="1" ht="15">
      <c r="A52" s="196" t="s">
        <v>138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4" t="s">
        <v>4</v>
      </c>
      <c r="BC52" s="194"/>
      <c r="BE52" s="195" t="s">
        <v>5</v>
      </c>
      <c r="BF52" s="195"/>
      <c r="BG52" s="195"/>
      <c r="BH52" s="195"/>
      <c r="BI52" s="195"/>
    </row>
    <row r="53" spans="1:61" s="79" customFormat="1" ht="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78"/>
      <c r="BC53" s="78"/>
      <c r="BE53" s="80"/>
      <c r="BF53" s="80"/>
      <c r="BG53" s="80"/>
      <c r="BH53" s="80"/>
      <c r="BI53" s="80"/>
    </row>
    <row r="54" spans="1:61" s="79" customFormat="1" ht="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78"/>
      <c r="BC54" s="78"/>
      <c r="BE54" s="80"/>
      <c r="BF54" s="80"/>
      <c r="BG54" s="80"/>
      <c r="BH54" s="80"/>
      <c r="BI54" s="80"/>
    </row>
    <row r="55" spans="1:61" s="79" customFormat="1" ht="15">
      <c r="A55" s="196" t="s">
        <v>139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4" t="s">
        <v>134</v>
      </c>
      <c r="BC55" s="194"/>
      <c r="BE55" s="195" t="s">
        <v>195</v>
      </c>
      <c r="BF55" s="195"/>
      <c r="BG55" s="195"/>
      <c r="BH55" s="195"/>
      <c r="BI55" s="195"/>
    </row>
    <row r="56" spans="1:61" s="79" customFormat="1" ht="15">
      <c r="A56" s="196" t="s">
        <v>140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4" t="s">
        <v>4</v>
      </c>
      <c r="BC56" s="194"/>
      <c r="BE56" s="195" t="s">
        <v>5</v>
      </c>
      <c r="BF56" s="195"/>
      <c r="BG56" s="195"/>
      <c r="BH56" s="195"/>
      <c r="BI56" s="195"/>
    </row>
  </sheetData>
  <sheetProtection/>
  <mergeCells count="72">
    <mergeCell ref="A2:BI2"/>
    <mergeCell ref="A4:AX7"/>
    <mergeCell ref="AY4:AY7"/>
    <mergeCell ref="AZ4:AZ7"/>
    <mergeCell ref="BA4:BI4"/>
    <mergeCell ref="BA5:BC6"/>
    <mergeCell ref="BD5:BI5"/>
    <mergeCell ref="BD6:BF6"/>
    <mergeCell ref="BG6:BI6"/>
    <mergeCell ref="BA37:BC37"/>
    <mergeCell ref="A8:AX8"/>
    <mergeCell ref="A31:BC31"/>
    <mergeCell ref="A33:AY33"/>
    <mergeCell ref="BA33:BC33"/>
    <mergeCell ref="A34:AY34"/>
    <mergeCell ref="BA34:BC34"/>
    <mergeCell ref="A28:AX28"/>
    <mergeCell ref="A29:AX29"/>
    <mergeCell ref="A12:AX12"/>
    <mergeCell ref="A41:BC41"/>
    <mergeCell ref="A43:AY43"/>
    <mergeCell ref="BA43:BC43"/>
    <mergeCell ref="A44:AY44"/>
    <mergeCell ref="BA44:BC44"/>
    <mergeCell ref="A35:AY35"/>
    <mergeCell ref="BA35:BC35"/>
    <mergeCell ref="A36:AY36"/>
    <mergeCell ref="BA36:BC36"/>
    <mergeCell ref="A37:AY37"/>
    <mergeCell ref="A9:AX9"/>
    <mergeCell ref="A10:AX10"/>
    <mergeCell ref="A11:AX11"/>
    <mergeCell ref="A15:AX15"/>
    <mergeCell ref="A18:AX18"/>
    <mergeCell ref="A19:AX19"/>
    <mergeCell ref="A13:AX13"/>
    <mergeCell ref="A14:AX14"/>
    <mergeCell ref="A16:AX16"/>
    <mergeCell ref="A17:AX17"/>
    <mergeCell ref="A23:AX23"/>
    <mergeCell ref="A24:AX24"/>
    <mergeCell ref="A25:AX25"/>
    <mergeCell ref="A20:AX20"/>
    <mergeCell ref="A21:AX21"/>
    <mergeCell ref="A26:AX26"/>
    <mergeCell ref="A27:AX27"/>
    <mergeCell ref="A22:AX22"/>
    <mergeCell ref="A48:BA48"/>
    <mergeCell ref="A49:BA49"/>
    <mergeCell ref="A55:BA55"/>
    <mergeCell ref="A45:AY45"/>
    <mergeCell ref="BA45:BC45"/>
    <mergeCell ref="A38:AY38"/>
    <mergeCell ref="BA38:BC38"/>
    <mergeCell ref="BB52:BC52"/>
    <mergeCell ref="A56:BA56"/>
    <mergeCell ref="BB48:BC48"/>
    <mergeCell ref="BE48:BI48"/>
    <mergeCell ref="BE49:BI49"/>
    <mergeCell ref="A50:BA50"/>
    <mergeCell ref="A51:BA51"/>
    <mergeCell ref="A52:BA52"/>
    <mergeCell ref="A53:BA53"/>
    <mergeCell ref="A54:BA54"/>
    <mergeCell ref="BB51:BC51"/>
    <mergeCell ref="BB49:BC49"/>
    <mergeCell ref="BE51:BI51"/>
    <mergeCell ref="BE52:BI52"/>
    <mergeCell ref="BB55:BC55"/>
    <mergeCell ref="BB56:BC56"/>
    <mergeCell ref="BE55:BI55"/>
    <mergeCell ref="BE56:BI5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8">
      <selection activeCell="P29" sqref="P29"/>
    </sheetView>
  </sheetViews>
  <sheetFormatPr defaultColWidth="9.00390625" defaultRowHeight="12.75"/>
  <cols>
    <col min="1" max="1" width="6.00390625" style="32" customWidth="1"/>
    <col min="2" max="2" width="7.75390625" style="32" customWidth="1"/>
    <col min="3" max="3" width="8.125" style="32" customWidth="1"/>
    <col min="4" max="4" width="8.375" style="32" customWidth="1"/>
    <col min="5" max="5" width="8.00390625" style="32" customWidth="1"/>
    <col min="6" max="6" width="8.375" style="32" customWidth="1"/>
    <col min="7" max="7" width="8.125" style="32" customWidth="1"/>
    <col min="8" max="8" width="8.00390625" style="32" customWidth="1"/>
    <col min="9" max="9" width="8.125" style="32" customWidth="1"/>
    <col min="10" max="16384" width="9.125" style="32" customWidth="1"/>
  </cols>
  <sheetData>
    <row r="1" spans="1:10" ht="12.75">
      <c r="A1" s="235" t="s">
        <v>141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2.75">
      <c r="A2" s="235" t="s">
        <v>142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2.75">
      <c r="A3" s="235" t="s">
        <v>143</v>
      </c>
      <c r="B3" s="235"/>
      <c r="C3" s="235"/>
      <c r="D3" s="235"/>
      <c r="E3" s="235"/>
      <c r="F3" s="235"/>
      <c r="G3" s="235"/>
      <c r="H3" s="235"/>
      <c r="I3" s="235"/>
      <c r="J3" s="235"/>
    </row>
    <row r="5" spans="1:10" ht="12.75">
      <c r="A5" s="228" t="s">
        <v>147</v>
      </c>
      <c r="B5" s="228"/>
      <c r="C5" s="228"/>
      <c r="D5" s="228"/>
      <c r="E5" s="228"/>
      <c r="F5" s="228"/>
      <c r="G5" s="228"/>
      <c r="H5" s="228"/>
      <c r="I5" s="228"/>
      <c r="J5" s="228"/>
    </row>
    <row r="7" spans="1:10" ht="12.75">
      <c r="A7" s="228" t="s">
        <v>144</v>
      </c>
      <c r="B7" s="228"/>
      <c r="C7" s="228"/>
      <c r="D7" s="228"/>
      <c r="E7" s="228"/>
      <c r="F7" s="228">
        <v>111.119</v>
      </c>
      <c r="G7" s="228"/>
      <c r="H7" s="228"/>
      <c r="I7" s="228"/>
      <c r="J7" s="228"/>
    </row>
    <row r="8" spans="1:10" ht="26.25" customHeight="1">
      <c r="A8" s="228" t="s">
        <v>145</v>
      </c>
      <c r="B8" s="228"/>
      <c r="C8" s="228"/>
      <c r="D8" s="228"/>
      <c r="E8" s="228"/>
      <c r="F8" s="228" t="s">
        <v>146</v>
      </c>
      <c r="G8" s="228"/>
      <c r="H8" s="228"/>
      <c r="I8" s="228"/>
      <c r="J8" s="228"/>
    </row>
    <row r="10" spans="1:10" ht="12.75">
      <c r="A10" s="228" t="s">
        <v>148</v>
      </c>
      <c r="B10" s="228"/>
      <c r="C10" s="228"/>
      <c r="D10" s="228"/>
      <c r="E10" s="228"/>
      <c r="F10" s="228"/>
      <c r="G10" s="228"/>
      <c r="H10" s="228"/>
      <c r="I10" s="228"/>
      <c r="J10" s="228"/>
    </row>
    <row r="12" spans="1:11" ht="25.5" customHeight="1">
      <c r="A12" s="234" t="s">
        <v>149</v>
      </c>
      <c r="B12" s="234" t="s">
        <v>153</v>
      </c>
      <c r="C12" s="234"/>
      <c r="D12" s="234"/>
      <c r="E12" s="234"/>
      <c r="F12" s="234"/>
      <c r="G12" s="234"/>
      <c r="H12" s="234"/>
      <c r="I12" s="234"/>
      <c r="J12" s="234" t="s">
        <v>152</v>
      </c>
      <c r="K12" s="234"/>
    </row>
    <row r="13" spans="1:11" ht="12.75">
      <c r="A13" s="234"/>
      <c r="B13" s="234" t="s">
        <v>46</v>
      </c>
      <c r="C13" s="234"/>
      <c r="D13" s="234" t="s">
        <v>17</v>
      </c>
      <c r="E13" s="234"/>
      <c r="F13" s="234"/>
      <c r="G13" s="234"/>
      <c r="H13" s="234"/>
      <c r="I13" s="234"/>
      <c r="J13" s="234"/>
      <c r="K13" s="234"/>
    </row>
    <row r="14" spans="1:11" ht="61.5" customHeight="1">
      <c r="A14" s="234"/>
      <c r="B14" s="234"/>
      <c r="C14" s="234"/>
      <c r="D14" s="234" t="s">
        <v>154</v>
      </c>
      <c r="E14" s="234"/>
      <c r="F14" s="234" t="s">
        <v>150</v>
      </c>
      <c r="G14" s="234"/>
      <c r="H14" s="234" t="s">
        <v>151</v>
      </c>
      <c r="I14" s="234"/>
      <c r="J14" s="234"/>
      <c r="K14" s="234"/>
    </row>
    <row r="15" spans="1:11" ht="12.75">
      <c r="A15" s="81">
        <v>1</v>
      </c>
      <c r="B15" s="233">
        <v>2</v>
      </c>
      <c r="C15" s="233"/>
      <c r="D15" s="233">
        <v>3</v>
      </c>
      <c r="E15" s="233"/>
      <c r="F15" s="233">
        <v>4</v>
      </c>
      <c r="G15" s="233"/>
      <c r="H15" s="233">
        <v>5</v>
      </c>
      <c r="I15" s="233"/>
      <c r="J15" s="233">
        <v>6</v>
      </c>
      <c r="K15" s="233"/>
    </row>
    <row r="16" spans="1:11" ht="12.75">
      <c r="A16" s="81">
        <v>1</v>
      </c>
      <c r="B16" s="231">
        <f>D16+F16+H16</f>
        <v>112091.66</v>
      </c>
      <c r="C16" s="231"/>
      <c r="D16" s="231">
        <v>56972.5</v>
      </c>
      <c r="E16" s="231"/>
      <c r="F16" s="231"/>
      <c r="G16" s="231"/>
      <c r="H16" s="231">
        <v>55119.16</v>
      </c>
      <c r="I16" s="231"/>
      <c r="J16" s="231">
        <v>1345100</v>
      </c>
      <c r="K16" s="231"/>
    </row>
    <row r="18" spans="1:11" ht="56.25" customHeight="1">
      <c r="A18" s="228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20" spans="1:11" ht="54.75" customHeight="1">
      <c r="A20" s="81" t="s">
        <v>149</v>
      </c>
      <c r="B20" s="223" t="s">
        <v>156</v>
      </c>
      <c r="C20" s="224"/>
      <c r="D20" s="224"/>
      <c r="E20" s="224"/>
      <c r="F20" s="224"/>
      <c r="G20" s="225"/>
      <c r="H20" s="229" t="s">
        <v>157</v>
      </c>
      <c r="I20" s="230"/>
      <c r="J20" s="233" t="s">
        <v>158</v>
      </c>
      <c r="K20" s="233"/>
    </row>
    <row r="21" spans="1:11" ht="12.75">
      <c r="A21" s="81">
        <v>1</v>
      </c>
      <c r="B21" s="229">
        <v>2</v>
      </c>
      <c r="C21" s="232"/>
      <c r="D21" s="232"/>
      <c r="E21" s="232"/>
      <c r="F21" s="232"/>
      <c r="G21" s="230"/>
      <c r="H21" s="229">
        <v>3</v>
      </c>
      <c r="I21" s="230"/>
      <c r="J21" s="229">
        <v>4</v>
      </c>
      <c r="K21" s="230"/>
    </row>
    <row r="22" spans="1:11" ht="25.5" customHeight="1">
      <c r="A22" s="82">
        <v>1</v>
      </c>
      <c r="B22" s="223" t="s">
        <v>162</v>
      </c>
      <c r="C22" s="224"/>
      <c r="D22" s="224"/>
      <c r="E22" s="224"/>
      <c r="F22" s="224"/>
      <c r="G22" s="225"/>
      <c r="H22" s="226">
        <v>1345100</v>
      </c>
      <c r="I22" s="227"/>
      <c r="J22" s="231">
        <f>H22*22/100</f>
        <v>295922</v>
      </c>
      <c r="K22" s="231"/>
    </row>
    <row r="23" spans="1:11" ht="26.25" customHeight="1">
      <c r="A23" s="82">
        <v>2</v>
      </c>
      <c r="B23" s="223" t="s">
        <v>159</v>
      </c>
      <c r="C23" s="224"/>
      <c r="D23" s="224"/>
      <c r="E23" s="224"/>
      <c r="F23" s="224"/>
      <c r="G23" s="225"/>
      <c r="H23" s="226"/>
      <c r="I23" s="227"/>
      <c r="J23" s="231">
        <f>SUM(J24:K25)</f>
        <v>41698.1</v>
      </c>
      <c r="K23" s="231"/>
    </row>
    <row r="24" spans="1:11" ht="52.5" customHeight="1">
      <c r="A24" s="82" t="s">
        <v>164</v>
      </c>
      <c r="B24" s="223" t="s">
        <v>160</v>
      </c>
      <c r="C24" s="224"/>
      <c r="D24" s="224"/>
      <c r="E24" s="224"/>
      <c r="F24" s="224"/>
      <c r="G24" s="225"/>
      <c r="H24" s="226">
        <v>1345100</v>
      </c>
      <c r="I24" s="227"/>
      <c r="J24" s="231">
        <f>H24*2.9/100</f>
        <v>39007.9</v>
      </c>
      <c r="K24" s="231"/>
    </row>
    <row r="25" spans="1:11" ht="40.5" customHeight="1">
      <c r="A25" s="82" t="s">
        <v>165</v>
      </c>
      <c r="B25" s="223" t="s">
        <v>161</v>
      </c>
      <c r="C25" s="224"/>
      <c r="D25" s="224"/>
      <c r="E25" s="224"/>
      <c r="F25" s="224"/>
      <c r="G25" s="225"/>
      <c r="H25" s="226">
        <v>1345100</v>
      </c>
      <c r="I25" s="227"/>
      <c r="J25" s="231">
        <f>H25*0.2/100</f>
        <v>2690.2</v>
      </c>
      <c r="K25" s="231"/>
    </row>
    <row r="26" spans="1:11" ht="27.75" customHeight="1">
      <c r="A26" s="82">
        <v>3</v>
      </c>
      <c r="B26" s="223" t="s">
        <v>163</v>
      </c>
      <c r="C26" s="224"/>
      <c r="D26" s="224"/>
      <c r="E26" s="224"/>
      <c r="F26" s="224"/>
      <c r="G26" s="225"/>
      <c r="H26" s="226">
        <v>1345100</v>
      </c>
      <c r="I26" s="227"/>
      <c r="J26" s="231">
        <f>H26*5.1/100</f>
        <v>68600.09999999999</v>
      </c>
      <c r="K26" s="231"/>
    </row>
    <row r="27" spans="1:11" ht="12.75">
      <c r="A27" s="82"/>
      <c r="B27" s="223" t="s">
        <v>166</v>
      </c>
      <c r="C27" s="224"/>
      <c r="D27" s="224"/>
      <c r="E27" s="224"/>
      <c r="F27" s="224"/>
      <c r="G27" s="225"/>
      <c r="H27" s="226" t="s">
        <v>95</v>
      </c>
      <c r="I27" s="227"/>
      <c r="J27" s="231">
        <f>J22+J23+J26</f>
        <v>406220.19999999995</v>
      </c>
      <c r="K27" s="231"/>
    </row>
    <row r="29" spans="1:11" ht="12.75">
      <c r="A29" s="228" t="s">
        <v>210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4" ht="12.75" customHeight="1"/>
    <row r="36" ht="12.75" customHeight="1"/>
    <row r="37" ht="25.5" customHeight="1"/>
    <row r="39" ht="25.5" customHeight="1"/>
    <row r="41" ht="12.75" customHeight="1"/>
    <row r="42" ht="12.75" customHeight="1"/>
    <row r="45" spans="1:11" ht="12.75">
      <c r="A45" s="83"/>
      <c r="B45" s="84"/>
      <c r="C45" s="84"/>
      <c r="D45" s="84"/>
      <c r="E45" s="85"/>
      <c r="F45" s="85"/>
      <c r="G45" s="84"/>
      <c r="H45" s="84"/>
      <c r="I45" s="84"/>
      <c r="J45" s="84"/>
      <c r="K45" s="84"/>
    </row>
    <row r="46" spans="1:11" ht="12.75">
      <c r="A46" s="83"/>
      <c r="B46" s="84"/>
      <c r="C46" s="84"/>
      <c r="D46" s="84"/>
      <c r="E46" s="85"/>
      <c r="F46" s="85"/>
      <c r="G46" s="84"/>
      <c r="H46" s="84"/>
      <c r="I46" s="84"/>
      <c r="J46" s="84"/>
      <c r="K46" s="84"/>
    </row>
    <row r="47" spans="1:11" ht="12.75">
      <c r="A47" s="83"/>
      <c r="B47" s="84"/>
      <c r="C47" s="84"/>
      <c r="D47" s="84"/>
      <c r="E47" s="85"/>
      <c r="F47" s="85"/>
      <c r="G47" s="84"/>
      <c r="H47" s="84"/>
      <c r="I47" s="84"/>
      <c r="J47" s="84"/>
      <c r="K47" s="84"/>
    </row>
    <row r="49" ht="12.75" customHeight="1"/>
    <row r="51" ht="12.75" customHeight="1"/>
    <row r="52" ht="27" customHeight="1"/>
    <row r="54" ht="12.75" customHeight="1"/>
    <row r="56" ht="25.5" customHeight="1"/>
    <row r="58" ht="25.5" customHeight="1"/>
    <row r="59" ht="78" customHeight="1"/>
    <row r="60" ht="39.75" customHeight="1"/>
    <row r="65" ht="12.75" customHeight="1"/>
    <row r="67" ht="25.5" customHeight="1"/>
    <row r="75" ht="12.75" customHeight="1"/>
    <row r="77" ht="25.5" customHeight="1"/>
    <row r="79" ht="63.75" customHeight="1"/>
    <row r="80" ht="87" customHeight="1"/>
    <row r="81" ht="14.25" customHeight="1"/>
    <row r="82" ht="12.75" customHeight="1"/>
    <row r="83" ht="12.75" customHeight="1"/>
    <row r="84" ht="12.75" customHeight="1"/>
    <row r="85" ht="38.25" customHeight="1"/>
    <row r="88" ht="24.75" customHeight="1"/>
    <row r="93" ht="12.75" customHeight="1"/>
    <row r="95" ht="25.5" customHeight="1"/>
    <row r="97" s="88" customFormat="1" ht="26.25" customHeight="1"/>
    <row r="98" ht="12.75" customHeight="1"/>
    <row r="99" s="88" customFormat="1" ht="64.5" customHeight="1"/>
    <row r="100" ht="24.75" customHeight="1"/>
    <row r="101" ht="12.75" customHeight="1"/>
    <row r="106" ht="12.75" customHeight="1"/>
    <row r="108" ht="25.5" customHeight="1"/>
    <row r="110" ht="12.75" customHeight="1"/>
    <row r="111" ht="12.75" customHeight="1"/>
    <row r="112" ht="12.75" customHeight="1"/>
    <row r="119" ht="12.75" customHeight="1"/>
    <row r="121" ht="25.5" customHeight="1"/>
    <row r="123" ht="12.75" customHeight="1"/>
    <row r="124" ht="24.75" customHeight="1"/>
    <row r="125" ht="12.75" customHeight="1"/>
    <row r="126" ht="12.75" customHeight="1"/>
    <row r="127" ht="12.75" customHeight="1"/>
  </sheetData>
  <sheetProtection/>
  <mergeCells count="53">
    <mergeCell ref="A1:J1"/>
    <mergeCell ref="A2:J2"/>
    <mergeCell ref="A3:J3"/>
    <mergeCell ref="A5:J5"/>
    <mergeCell ref="A7:E7"/>
    <mergeCell ref="A12:A14"/>
    <mergeCell ref="A8:E8"/>
    <mergeCell ref="H14:I14"/>
    <mergeCell ref="D13:I13"/>
    <mergeCell ref="B12:I12"/>
    <mergeCell ref="F7:J7"/>
    <mergeCell ref="F8:J8"/>
    <mergeCell ref="A10:J10"/>
    <mergeCell ref="D14:E14"/>
    <mergeCell ref="F14:G14"/>
    <mergeCell ref="B13:C14"/>
    <mergeCell ref="J12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A18:K18"/>
    <mergeCell ref="H26:I26"/>
    <mergeCell ref="J20:K20"/>
    <mergeCell ref="J22:K22"/>
    <mergeCell ref="J23:K23"/>
    <mergeCell ref="J24:K24"/>
    <mergeCell ref="J25:K25"/>
    <mergeCell ref="J21:K21"/>
    <mergeCell ref="H21:I21"/>
    <mergeCell ref="A29:K29"/>
    <mergeCell ref="B23:G23"/>
    <mergeCell ref="B24:G24"/>
    <mergeCell ref="B25:G25"/>
    <mergeCell ref="B20:G20"/>
    <mergeCell ref="H20:I20"/>
    <mergeCell ref="B22:G22"/>
    <mergeCell ref="J26:K26"/>
    <mergeCell ref="J27:K27"/>
    <mergeCell ref="B21:G21"/>
    <mergeCell ref="B27:G27"/>
    <mergeCell ref="H22:I22"/>
    <mergeCell ref="H23:I23"/>
    <mergeCell ref="H24:I24"/>
    <mergeCell ref="H25:I25"/>
    <mergeCell ref="H27:I27"/>
    <mergeCell ref="B26:G26"/>
  </mergeCells>
  <printOptions/>
  <pageMargins left="0.7" right="0.7" top="0.75" bottom="0.75" header="0.3" footer="0.3"/>
  <pageSetup horizontalDpi="600" verticalDpi="600" orientation="portrait" paperSize="9" r:id="rId1"/>
  <rowBreaks count="3" manualBreakCount="3">
    <brk id="33" max="255" man="1"/>
    <brk id="74" max="255" man="1"/>
    <brk id="1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O112" sqref="O112"/>
    </sheetView>
  </sheetViews>
  <sheetFormatPr defaultColWidth="9.00390625" defaultRowHeight="12.75"/>
  <cols>
    <col min="1" max="1" width="6.00390625" style="32" customWidth="1"/>
    <col min="2" max="2" width="7.75390625" style="32" customWidth="1"/>
    <col min="3" max="3" width="8.125" style="32" customWidth="1"/>
    <col min="4" max="4" width="8.375" style="32" customWidth="1"/>
    <col min="5" max="5" width="8.00390625" style="32" customWidth="1"/>
    <col min="6" max="6" width="8.375" style="32" customWidth="1"/>
    <col min="7" max="7" width="8.125" style="32" customWidth="1"/>
    <col min="8" max="8" width="8.00390625" style="32" customWidth="1"/>
    <col min="9" max="9" width="8.125" style="32" customWidth="1"/>
    <col min="10" max="10" width="9.125" style="32" customWidth="1"/>
    <col min="11" max="11" width="11.375" style="32" customWidth="1"/>
    <col min="12" max="16384" width="9.125" style="32" customWidth="1"/>
  </cols>
  <sheetData>
    <row r="1" spans="1:10" ht="12.75">
      <c r="A1" s="235" t="s">
        <v>141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2.75">
      <c r="A2" s="235" t="s">
        <v>142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2.75">
      <c r="A3" s="235" t="s">
        <v>143</v>
      </c>
      <c r="B3" s="235"/>
      <c r="C3" s="235"/>
      <c r="D3" s="235"/>
      <c r="E3" s="235"/>
      <c r="F3" s="235"/>
      <c r="G3" s="235"/>
      <c r="H3" s="235"/>
      <c r="I3" s="235"/>
      <c r="J3" s="235"/>
    </row>
    <row r="5" spans="1:10" ht="12.75">
      <c r="A5" s="228" t="s">
        <v>147</v>
      </c>
      <c r="B5" s="228"/>
      <c r="C5" s="228"/>
      <c r="D5" s="228"/>
      <c r="E5" s="228"/>
      <c r="F5" s="228"/>
      <c r="G5" s="228"/>
      <c r="H5" s="228"/>
      <c r="I5" s="228"/>
      <c r="J5" s="228"/>
    </row>
    <row r="7" spans="1:10" ht="12.75">
      <c r="A7" s="228" t="s">
        <v>144</v>
      </c>
      <c r="B7" s="228"/>
      <c r="C7" s="228"/>
      <c r="D7" s="228"/>
      <c r="E7" s="228"/>
      <c r="F7" s="228" t="s">
        <v>211</v>
      </c>
      <c r="G7" s="228"/>
      <c r="H7" s="228"/>
      <c r="I7" s="228"/>
      <c r="J7" s="228"/>
    </row>
    <row r="8" spans="1:10" ht="15.75" customHeight="1">
      <c r="A8" s="228" t="s">
        <v>145</v>
      </c>
      <c r="B8" s="228"/>
      <c r="C8" s="228"/>
      <c r="D8" s="228"/>
      <c r="E8" s="228"/>
      <c r="F8" s="228" t="s">
        <v>183</v>
      </c>
      <c r="G8" s="228"/>
      <c r="H8" s="228"/>
      <c r="I8" s="228"/>
      <c r="J8" s="228"/>
    </row>
    <row r="10" spans="1:10" ht="12.75">
      <c r="A10" s="228" t="s">
        <v>148</v>
      </c>
      <c r="B10" s="228"/>
      <c r="C10" s="228"/>
      <c r="D10" s="228"/>
      <c r="E10" s="228"/>
      <c r="F10" s="228"/>
      <c r="G10" s="228"/>
      <c r="H10" s="228"/>
      <c r="I10" s="228"/>
      <c r="J10" s="228"/>
    </row>
    <row r="12" spans="1:11" ht="25.5" customHeight="1">
      <c r="A12" s="234" t="s">
        <v>149</v>
      </c>
      <c r="B12" s="234" t="s">
        <v>153</v>
      </c>
      <c r="C12" s="234"/>
      <c r="D12" s="234"/>
      <c r="E12" s="234"/>
      <c r="F12" s="234"/>
      <c r="G12" s="234"/>
      <c r="H12" s="234"/>
      <c r="I12" s="234"/>
      <c r="J12" s="234" t="s">
        <v>152</v>
      </c>
      <c r="K12" s="234"/>
    </row>
    <row r="13" spans="1:11" ht="12.75">
      <c r="A13" s="234"/>
      <c r="B13" s="234" t="s">
        <v>46</v>
      </c>
      <c r="C13" s="234"/>
      <c r="D13" s="234" t="s">
        <v>17</v>
      </c>
      <c r="E13" s="234"/>
      <c r="F13" s="234"/>
      <c r="G13" s="234"/>
      <c r="H13" s="234"/>
      <c r="I13" s="234"/>
      <c r="J13" s="234"/>
      <c r="K13" s="234"/>
    </row>
    <row r="14" spans="1:11" ht="61.5" customHeight="1">
      <c r="A14" s="234"/>
      <c r="B14" s="234"/>
      <c r="C14" s="234"/>
      <c r="D14" s="234" t="s">
        <v>154</v>
      </c>
      <c r="E14" s="234"/>
      <c r="F14" s="234" t="s">
        <v>150</v>
      </c>
      <c r="G14" s="234"/>
      <c r="H14" s="234" t="s">
        <v>151</v>
      </c>
      <c r="I14" s="234"/>
      <c r="J14" s="234"/>
      <c r="K14" s="234"/>
    </row>
    <row r="15" spans="1:11" ht="12.75">
      <c r="A15" s="81">
        <v>1</v>
      </c>
      <c r="B15" s="233">
        <v>2</v>
      </c>
      <c r="C15" s="233"/>
      <c r="D15" s="233">
        <v>3</v>
      </c>
      <c r="E15" s="233"/>
      <c r="F15" s="233">
        <v>4</v>
      </c>
      <c r="G15" s="233"/>
      <c r="H15" s="233">
        <v>5</v>
      </c>
      <c r="I15" s="233"/>
      <c r="J15" s="233">
        <v>6</v>
      </c>
      <c r="K15" s="233"/>
    </row>
    <row r="16" spans="1:11" ht="12.75">
      <c r="A16" s="81">
        <v>1</v>
      </c>
      <c r="B16" s="231">
        <f>D16+F16+H16</f>
        <v>79472.01</v>
      </c>
      <c r="C16" s="231"/>
      <c r="D16" s="231"/>
      <c r="E16" s="231"/>
      <c r="F16" s="231"/>
      <c r="G16" s="231"/>
      <c r="H16" s="231">
        <v>79472.01</v>
      </c>
      <c r="I16" s="231"/>
      <c r="J16" s="231">
        <f>B16*12</f>
        <v>953664.1199999999</v>
      </c>
      <c r="K16" s="231"/>
    </row>
    <row r="18" spans="1:11" ht="56.25" customHeight="1">
      <c r="A18" s="228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20" spans="1:11" ht="54.75" customHeight="1">
      <c r="A20" s="81" t="s">
        <v>149</v>
      </c>
      <c r="B20" s="223" t="s">
        <v>156</v>
      </c>
      <c r="C20" s="224"/>
      <c r="D20" s="224"/>
      <c r="E20" s="224"/>
      <c r="F20" s="224"/>
      <c r="G20" s="225"/>
      <c r="H20" s="229" t="s">
        <v>157</v>
      </c>
      <c r="I20" s="230"/>
      <c r="J20" s="233" t="s">
        <v>158</v>
      </c>
      <c r="K20" s="233"/>
    </row>
    <row r="21" spans="1:11" ht="12.75">
      <c r="A21" s="81">
        <v>1</v>
      </c>
      <c r="B21" s="229">
        <v>2</v>
      </c>
      <c r="C21" s="232"/>
      <c r="D21" s="232"/>
      <c r="E21" s="232"/>
      <c r="F21" s="232"/>
      <c r="G21" s="230"/>
      <c r="H21" s="229">
        <v>3</v>
      </c>
      <c r="I21" s="230"/>
      <c r="J21" s="229">
        <v>4</v>
      </c>
      <c r="K21" s="230"/>
    </row>
    <row r="22" spans="1:11" ht="25.5" customHeight="1">
      <c r="A22" s="82">
        <v>1</v>
      </c>
      <c r="B22" s="223" t="s">
        <v>162</v>
      </c>
      <c r="C22" s="224"/>
      <c r="D22" s="224"/>
      <c r="E22" s="224"/>
      <c r="F22" s="224"/>
      <c r="G22" s="225"/>
      <c r="H22" s="231">
        <v>953664.17</v>
      </c>
      <c r="I22" s="231"/>
      <c r="J22" s="231">
        <f>H22*22/100</f>
        <v>209806.11740000002</v>
      </c>
      <c r="K22" s="231"/>
    </row>
    <row r="23" spans="1:11" ht="26.25" customHeight="1">
      <c r="A23" s="82">
        <v>2</v>
      </c>
      <c r="B23" s="223" t="s">
        <v>159</v>
      </c>
      <c r="C23" s="224"/>
      <c r="D23" s="224"/>
      <c r="E23" s="224"/>
      <c r="F23" s="224"/>
      <c r="G23" s="225"/>
      <c r="H23" s="226"/>
      <c r="I23" s="227"/>
      <c r="J23" s="231">
        <f>SUM(J24:K25)</f>
        <v>29563.58927</v>
      </c>
      <c r="K23" s="231"/>
    </row>
    <row r="24" spans="1:11" ht="52.5" customHeight="1">
      <c r="A24" s="82" t="s">
        <v>164</v>
      </c>
      <c r="B24" s="223" t="s">
        <v>160</v>
      </c>
      <c r="C24" s="224"/>
      <c r="D24" s="224"/>
      <c r="E24" s="224"/>
      <c r="F24" s="224"/>
      <c r="G24" s="225"/>
      <c r="H24" s="231">
        <v>953664.17</v>
      </c>
      <c r="I24" s="231"/>
      <c r="J24" s="231">
        <f>H24*2.9/100</f>
        <v>27656.26093</v>
      </c>
      <c r="K24" s="231"/>
    </row>
    <row r="25" spans="1:11" ht="40.5" customHeight="1">
      <c r="A25" s="82" t="s">
        <v>165</v>
      </c>
      <c r="B25" s="223" t="s">
        <v>161</v>
      </c>
      <c r="C25" s="224"/>
      <c r="D25" s="224"/>
      <c r="E25" s="224"/>
      <c r="F25" s="224"/>
      <c r="G25" s="225"/>
      <c r="H25" s="231">
        <v>953664.17</v>
      </c>
      <c r="I25" s="231"/>
      <c r="J25" s="231">
        <f>H25*0.2/100</f>
        <v>1907.3283400000003</v>
      </c>
      <c r="K25" s="231"/>
    </row>
    <row r="26" spans="1:11" ht="27.75" customHeight="1">
      <c r="A26" s="82">
        <v>3</v>
      </c>
      <c r="B26" s="223" t="s">
        <v>163</v>
      </c>
      <c r="C26" s="224"/>
      <c r="D26" s="224"/>
      <c r="E26" s="224"/>
      <c r="F26" s="224"/>
      <c r="G26" s="225"/>
      <c r="H26" s="231">
        <v>953664.17</v>
      </c>
      <c r="I26" s="231"/>
      <c r="J26" s="231">
        <f>H26*5.1/100</f>
        <v>48636.87267</v>
      </c>
      <c r="K26" s="231"/>
    </row>
    <row r="27" spans="1:11" ht="12.75">
      <c r="A27" s="82"/>
      <c r="B27" s="223" t="s">
        <v>166</v>
      </c>
      <c r="C27" s="224"/>
      <c r="D27" s="224"/>
      <c r="E27" s="224"/>
      <c r="F27" s="224"/>
      <c r="G27" s="225"/>
      <c r="H27" s="226" t="s">
        <v>95</v>
      </c>
      <c r="I27" s="227"/>
      <c r="J27" s="231">
        <f>J22+J23+J26</f>
        <v>288006.57934</v>
      </c>
      <c r="K27" s="231"/>
    </row>
    <row r="29" spans="1:11" ht="12.75">
      <c r="A29" s="251" t="s">
        <v>212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</row>
    <row r="32" spans="1:11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7" spans="1:11" ht="12.75">
      <c r="A37" s="83"/>
      <c r="B37" s="84"/>
      <c r="C37" s="84"/>
      <c r="D37" s="84"/>
      <c r="E37" s="85"/>
      <c r="F37" s="85"/>
      <c r="G37" s="84"/>
      <c r="H37" s="84"/>
      <c r="I37" s="84"/>
      <c r="J37" s="84"/>
      <c r="K37" s="84"/>
    </row>
    <row r="38" spans="1:11" ht="12.75">
      <c r="A38" s="83"/>
      <c r="B38" s="84"/>
      <c r="C38" s="84"/>
      <c r="D38" s="84"/>
      <c r="E38" s="85"/>
      <c r="F38" s="85"/>
      <c r="G38" s="84"/>
      <c r="H38" s="84"/>
      <c r="I38" s="84"/>
      <c r="J38" s="84"/>
      <c r="K38" s="84"/>
    </row>
    <row r="39" spans="1:11" ht="12.75">
      <c r="A39" s="83"/>
      <c r="B39" s="84"/>
      <c r="C39" s="84"/>
      <c r="D39" s="84"/>
      <c r="E39" s="85"/>
      <c r="F39" s="85"/>
      <c r="G39" s="84"/>
      <c r="H39" s="84"/>
      <c r="I39" s="84"/>
      <c r="J39" s="84"/>
      <c r="K39" s="84"/>
    </row>
    <row r="40" spans="1:11" ht="12.75">
      <c r="A40" s="83"/>
      <c r="B40" s="84"/>
      <c r="C40" s="84"/>
      <c r="D40" s="84"/>
      <c r="E40" s="85"/>
      <c r="F40" s="85"/>
      <c r="G40" s="84"/>
      <c r="H40" s="84"/>
      <c r="I40" s="84"/>
      <c r="J40" s="84"/>
      <c r="K40" s="84"/>
    </row>
    <row r="42" spans="1:11" ht="12.75">
      <c r="A42" s="228" t="s">
        <v>236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4" spans="1:10" ht="12.75">
      <c r="A44" s="228" t="s">
        <v>144</v>
      </c>
      <c r="B44" s="228"/>
      <c r="C44" s="228"/>
      <c r="D44" s="228"/>
      <c r="E44" s="228"/>
      <c r="F44" s="228">
        <v>244</v>
      </c>
      <c r="G44" s="228"/>
      <c r="H44" s="228"/>
      <c r="I44" s="228"/>
      <c r="J44" s="228"/>
    </row>
    <row r="45" spans="1:10" ht="12.75">
      <c r="A45" s="228" t="s">
        <v>145</v>
      </c>
      <c r="B45" s="228"/>
      <c r="C45" s="228"/>
      <c r="D45" s="228"/>
      <c r="E45" s="228"/>
      <c r="F45" s="228" t="s">
        <v>183</v>
      </c>
      <c r="G45" s="228"/>
      <c r="H45" s="228"/>
      <c r="I45" s="228"/>
      <c r="J45" s="228"/>
    </row>
    <row r="47" spans="1:11" ht="12.75">
      <c r="A47" s="228" t="s">
        <v>237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</row>
    <row r="49" spans="1:11" ht="25.5">
      <c r="A49" s="81" t="s">
        <v>149</v>
      </c>
      <c r="B49" s="233" t="s">
        <v>167</v>
      </c>
      <c r="C49" s="233"/>
      <c r="D49" s="233" t="s">
        <v>168</v>
      </c>
      <c r="E49" s="233"/>
      <c r="F49" s="233" t="s">
        <v>169</v>
      </c>
      <c r="G49" s="233"/>
      <c r="H49" s="233" t="s">
        <v>170</v>
      </c>
      <c r="I49" s="233"/>
      <c r="J49" s="233" t="s">
        <v>171</v>
      </c>
      <c r="K49" s="233"/>
    </row>
    <row r="50" spans="1:11" ht="12.75">
      <c r="A50" s="81">
        <v>1</v>
      </c>
      <c r="B50" s="229">
        <v>2</v>
      </c>
      <c r="C50" s="230"/>
      <c r="D50" s="229">
        <v>3</v>
      </c>
      <c r="E50" s="230"/>
      <c r="F50" s="229">
        <v>4</v>
      </c>
      <c r="G50" s="230"/>
      <c r="H50" s="229">
        <v>5</v>
      </c>
      <c r="I50" s="230"/>
      <c r="J50" s="229">
        <v>6</v>
      </c>
      <c r="K50" s="230"/>
    </row>
    <row r="51" spans="1:11" ht="39" customHeight="1">
      <c r="A51" s="81">
        <v>1</v>
      </c>
      <c r="B51" s="236" t="s">
        <v>213</v>
      </c>
      <c r="C51" s="236"/>
      <c r="D51" s="233">
        <v>1</v>
      </c>
      <c r="E51" s="233"/>
      <c r="F51" s="233">
        <v>12</v>
      </c>
      <c r="G51" s="233"/>
      <c r="H51" s="231">
        <v>2836.12</v>
      </c>
      <c r="I51" s="231"/>
      <c r="J51" s="231">
        <f>D51*F51*H51</f>
        <v>34033.44</v>
      </c>
      <c r="K51" s="231"/>
    </row>
    <row r="52" spans="1:11" ht="23.25" customHeight="1">
      <c r="A52" s="81">
        <v>2</v>
      </c>
      <c r="B52" s="236" t="s">
        <v>214</v>
      </c>
      <c r="C52" s="236"/>
      <c r="D52" s="233">
        <v>1</v>
      </c>
      <c r="E52" s="233"/>
      <c r="F52" s="233">
        <v>12</v>
      </c>
      <c r="G52" s="233"/>
      <c r="H52" s="231">
        <v>224.2</v>
      </c>
      <c r="I52" s="231"/>
      <c r="J52" s="231">
        <f>D52*F52*H52</f>
        <v>2690.3999999999996</v>
      </c>
      <c r="K52" s="231"/>
    </row>
    <row r="53" spans="1:11" ht="23.25" customHeight="1">
      <c r="A53" s="81">
        <v>3</v>
      </c>
      <c r="B53" s="223" t="s">
        <v>215</v>
      </c>
      <c r="C53" s="225"/>
      <c r="D53" s="229">
        <v>1</v>
      </c>
      <c r="E53" s="230"/>
      <c r="F53" s="229">
        <v>12</v>
      </c>
      <c r="G53" s="230"/>
      <c r="H53" s="229">
        <v>289.4</v>
      </c>
      <c r="I53" s="230"/>
      <c r="J53" s="226">
        <f>H53*F53</f>
        <v>3472.7999999999997</v>
      </c>
      <c r="K53" s="227"/>
    </row>
    <row r="54" spans="1:11" ht="23.25" customHeight="1">
      <c r="A54" s="81">
        <v>4</v>
      </c>
      <c r="B54" s="223" t="s">
        <v>216</v>
      </c>
      <c r="C54" s="225"/>
      <c r="D54" s="229">
        <v>1</v>
      </c>
      <c r="E54" s="230"/>
      <c r="F54" s="229">
        <v>12</v>
      </c>
      <c r="G54" s="230"/>
      <c r="H54" s="226">
        <v>129.8</v>
      </c>
      <c r="I54" s="227"/>
      <c r="J54" s="226">
        <f>H54*F54</f>
        <v>1557.6000000000001</v>
      </c>
      <c r="K54" s="227"/>
    </row>
    <row r="55" spans="1:11" ht="23.25" customHeight="1">
      <c r="A55" s="81">
        <v>5</v>
      </c>
      <c r="B55" s="223" t="s">
        <v>217</v>
      </c>
      <c r="C55" s="225"/>
      <c r="D55" s="229">
        <v>1</v>
      </c>
      <c r="E55" s="230"/>
      <c r="F55" s="229">
        <v>12</v>
      </c>
      <c r="G55" s="230"/>
      <c r="H55" s="226">
        <v>64.42</v>
      </c>
      <c r="I55" s="227"/>
      <c r="J55" s="226">
        <f>H55*F55</f>
        <v>773.04</v>
      </c>
      <c r="K55" s="227"/>
    </row>
    <row r="56" spans="1:11" ht="23.25" customHeight="1">
      <c r="A56" s="81">
        <v>6</v>
      </c>
      <c r="B56" s="223" t="s">
        <v>218</v>
      </c>
      <c r="C56" s="225"/>
      <c r="D56" s="229">
        <v>1</v>
      </c>
      <c r="E56" s="230"/>
      <c r="F56" s="229">
        <v>12</v>
      </c>
      <c r="G56" s="230"/>
      <c r="H56" s="226">
        <v>80</v>
      </c>
      <c r="I56" s="227"/>
      <c r="J56" s="226">
        <f>H56*F56</f>
        <v>960</v>
      </c>
      <c r="K56" s="227"/>
    </row>
    <row r="57" spans="1:11" ht="12.75">
      <c r="A57" s="81"/>
      <c r="B57" s="236" t="s">
        <v>166</v>
      </c>
      <c r="C57" s="236"/>
      <c r="D57" s="233" t="s">
        <v>172</v>
      </c>
      <c r="E57" s="233"/>
      <c r="F57" s="233" t="s">
        <v>172</v>
      </c>
      <c r="G57" s="233"/>
      <c r="H57" s="231" t="s">
        <v>172</v>
      </c>
      <c r="I57" s="231"/>
      <c r="J57" s="231">
        <f>SUM(J51:K56)</f>
        <v>43487.280000000006</v>
      </c>
      <c r="K57" s="231"/>
    </row>
    <row r="61" spans="1:11" ht="12.75">
      <c r="A61" s="228" t="s">
        <v>238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</row>
    <row r="63" spans="1:11" ht="25.5">
      <c r="A63" s="81" t="s">
        <v>149</v>
      </c>
      <c r="B63" s="233" t="s">
        <v>167</v>
      </c>
      <c r="C63" s="233"/>
      <c r="D63" s="233"/>
      <c r="E63" s="233"/>
      <c r="F63" s="233" t="s">
        <v>174</v>
      </c>
      <c r="G63" s="233"/>
      <c r="H63" s="233" t="s">
        <v>173</v>
      </c>
      <c r="I63" s="233"/>
      <c r="J63" s="233" t="s">
        <v>175</v>
      </c>
      <c r="K63" s="233"/>
    </row>
    <row r="64" spans="1:11" ht="12.75">
      <c r="A64" s="81">
        <v>1</v>
      </c>
      <c r="B64" s="233">
        <v>2</v>
      </c>
      <c r="C64" s="233"/>
      <c r="D64" s="233"/>
      <c r="E64" s="233"/>
      <c r="F64" s="233">
        <v>3</v>
      </c>
      <c r="G64" s="233"/>
      <c r="H64" s="233">
        <v>4</v>
      </c>
      <c r="I64" s="233"/>
      <c r="J64" s="233">
        <v>5</v>
      </c>
      <c r="K64" s="233"/>
    </row>
    <row r="65" spans="1:11" ht="12.75">
      <c r="A65" s="81">
        <v>1</v>
      </c>
      <c r="B65" s="236" t="s">
        <v>219</v>
      </c>
      <c r="C65" s="236"/>
      <c r="D65" s="236"/>
      <c r="E65" s="236"/>
      <c r="F65" s="233">
        <v>31</v>
      </c>
      <c r="G65" s="233"/>
      <c r="H65" s="231">
        <v>1200</v>
      </c>
      <c r="I65" s="231"/>
      <c r="J65" s="231">
        <f>H65*F65</f>
        <v>37200</v>
      </c>
      <c r="K65" s="231"/>
    </row>
    <row r="66" spans="1:11" ht="55.5" customHeight="1">
      <c r="A66" s="81">
        <v>2</v>
      </c>
      <c r="B66" s="223" t="s">
        <v>220</v>
      </c>
      <c r="C66" s="224"/>
      <c r="D66" s="224"/>
      <c r="E66" s="225"/>
      <c r="F66" s="229" t="s">
        <v>255</v>
      </c>
      <c r="G66" s="230"/>
      <c r="H66" s="237">
        <v>22</v>
      </c>
      <c r="I66" s="238"/>
      <c r="J66" s="226">
        <v>128307.08</v>
      </c>
      <c r="K66" s="227"/>
    </row>
    <row r="67" spans="1:11" ht="12.75">
      <c r="A67" s="81">
        <v>3</v>
      </c>
      <c r="B67" s="223" t="s">
        <v>221</v>
      </c>
      <c r="C67" s="224"/>
      <c r="D67" s="224"/>
      <c r="E67" s="225"/>
      <c r="F67" s="229" t="s">
        <v>254</v>
      </c>
      <c r="G67" s="230"/>
      <c r="H67" s="237">
        <v>450</v>
      </c>
      <c r="I67" s="238"/>
      <c r="J67" s="226">
        <v>59400</v>
      </c>
      <c r="K67" s="230"/>
    </row>
    <row r="68" spans="1:11" ht="12.75">
      <c r="A68" s="81"/>
      <c r="B68" s="236" t="s">
        <v>166</v>
      </c>
      <c r="C68" s="236"/>
      <c r="D68" s="236"/>
      <c r="E68" s="236"/>
      <c r="F68" s="233" t="s">
        <v>172</v>
      </c>
      <c r="G68" s="233"/>
      <c r="H68" s="231" t="s">
        <v>172</v>
      </c>
      <c r="I68" s="231"/>
      <c r="J68" s="231">
        <f>SUM(J65:K67)</f>
        <v>224907.08000000002</v>
      </c>
      <c r="K68" s="231"/>
    </row>
    <row r="69" spans="10:11" ht="12.75">
      <c r="J69" s="239"/>
      <c r="K69" s="239"/>
    </row>
    <row r="72" spans="1:11" ht="12.75">
      <c r="A72" s="83"/>
      <c r="B72" s="86"/>
      <c r="C72" s="86"/>
      <c r="D72" s="84"/>
      <c r="E72" s="84"/>
      <c r="F72" s="84"/>
      <c r="G72" s="84"/>
      <c r="H72" s="84"/>
      <c r="I72" s="84"/>
      <c r="J72" s="85"/>
      <c r="K72" s="84"/>
    </row>
    <row r="73" spans="1:11" ht="12.75">
      <c r="A73" s="83"/>
      <c r="B73" s="86"/>
      <c r="C73" s="86"/>
      <c r="D73" s="84"/>
      <c r="E73" s="84"/>
      <c r="F73" s="84"/>
      <c r="G73" s="84"/>
      <c r="H73" s="84"/>
      <c r="I73" s="84"/>
      <c r="J73" s="85"/>
      <c r="K73" s="84"/>
    </row>
    <row r="76" spans="1:11" ht="12.75" customHeight="1">
      <c r="A76" s="228" t="s">
        <v>239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</row>
    <row r="78" spans="1:11" ht="25.5" customHeight="1">
      <c r="A78" s="81" t="s">
        <v>149</v>
      </c>
      <c r="B78" s="229" t="s">
        <v>167</v>
      </c>
      <c r="C78" s="232"/>
      <c r="D78" s="232"/>
      <c r="E78" s="230"/>
      <c r="F78" s="229" t="s">
        <v>177</v>
      </c>
      <c r="G78" s="230"/>
      <c r="H78" s="229" t="s">
        <v>176</v>
      </c>
      <c r="I78" s="230"/>
      <c r="J78" s="229" t="s">
        <v>175</v>
      </c>
      <c r="K78" s="230"/>
    </row>
    <row r="79" spans="1:11" ht="12.75">
      <c r="A79" s="81">
        <v>1</v>
      </c>
      <c r="B79" s="229">
        <v>2</v>
      </c>
      <c r="C79" s="232"/>
      <c r="D79" s="232"/>
      <c r="E79" s="230"/>
      <c r="F79" s="229">
        <v>3</v>
      </c>
      <c r="G79" s="230"/>
      <c r="H79" s="229">
        <v>4</v>
      </c>
      <c r="I79" s="230"/>
      <c r="J79" s="229">
        <v>5</v>
      </c>
      <c r="K79" s="230"/>
    </row>
    <row r="80" spans="1:11" s="88" customFormat="1" ht="26.25" customHeight="1">
      <c r="A80" s="87">
        <v>1</v>
      </c>
      <c r="B80" s="240" t="s">
        <v>256</v>
      </c>
      <c r="C80" s="241"/>
      <c r="D80" s="241"/>
      <c r="E80" s="242"/>
      <c r="F80" s="226"/>
      <c r="G80" s="227"/>
      <c r="H80" s="229">
        <v>1</v>
      </c>
      <c r="I80" s="230"/>
      <c r="J80" s="243">
        <v>50000</v>
      </c>
      <c r="K80" s="244"/>
    </row>
    <row r="81" spans="1:11" ht="12.75">
      <c r="A81" s="81"/>
      <c r="B81" s="223" t="s">
        <v>166</v>
      </c>
      <c r="C81" s="224"/>
      <c r="D81" s="224"/>
      <c r="E81" s="225"/>
      <c r="F81" s="226" t="s">
        <v>172</v>
      </c>
      <c r="G81" s="227"/>
      <c r="H81" s="229" t="s">
        <v>172</v>
      </c>
      <c r="I81" s="230"/>
      <c r="J81" s="226">
        <f>SUM(J80:K80)</f>
        <v>50000</v>
      </c>
      <c r="K81" s="227"/>
    </row>
    <row r="83" spans="1:11" ht="12.75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</row>
    <row r="84" spans="1:11" ht="12.75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</row>
    <row r="85" spans="1:11" ht="12.75">
      <c r="A85" s="228" t="s">
        <v>240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</row>
    <row r="87" spans="1:11" ht="25.5">
      <c r="A87" s="81" t="s">
        <v>149</v>
      </c>
      <c r="B87" s="233" t="s">
        <v>167</v>
      </c>
      <c r="C87" s="233"/>
      <c r="D87" s="233"/>
      <c r="E87" s="233"/>
      <c r="F87" s="233"/>
      <c r="G87" s="233"/>
      <c r="H87" s="233" t="s">
        <v>178</v>
      </c>
      <c r="I87" s="233"/>
      <c r="J87" s="233" t="s">
        <v>179</v>
      </c>
      <c r="K87" s="233"/>
    </row>
    <row r="88" spans="1:11" ht="12.75">
      <c r="A88" s="81">
        <v>1</v>
      </c>
      <c r="B88" s="233">
        <v>2</v>
      </c>
      <c r="C88" s="233"/>
      <c r="D88" s="233"/>
      <c r="E88" s="233"/>
      <c r="F88" s="233"/>
      <c r="G88" s="233"/>
      <c r="H88" s="233">
        <v>3</v>
      </c>
      <c r="I88" s="233"/>
      <c r="J88" s="233">
        <v>4</v>
      </c>
      <c r="K88" s="233"/>
    </row>
    <row r="89" spans="1:11" ht="25.5" customHeight="1">
      <c r="A89" s="81">
        <v>1</v>
      </c>
      <c r="B89" s="236" t="s">
        <v>222</v>
      </c>
      <c r="C89" s="236"/>
      <c r="D89" s="236"/>
      <c r="E89" s="236"/>
      <c r="F89" s="236"/>
      <c r="G89" s="236"/>
      <c r="H89" s="233">
        <v>1</v>
      </c>
      <c r="I89" s="233"/>
      <c r="J89" s="231">
        <v>89110.79</v>
      </c>
      <c r="K89" s="231"/>
    </row>
    <row r="90" spans="1:11" ht="24.75" customHeight="1">
      <c r="A90" s="81">
        <v>2</v>
      </c>
      <c r="B90" s="250" t="s">
        <v>241</v>
      </c>
      <c r="C90" s="250"/>
      <c r="D90" s="250"/>
      <c r="E90" s="250"/>
      <c r="F90" s="250"/>
      <c r="G90" s="250"/>
      <c r="H90" s="233">
        <v>1</v>
      </c>
      <c r="I90" s="233"/>
      <c r="J90" s="231">
        <v>137038.38</v>
      </c>
      <c r="K90" s="231"/>
    </row>
    <row r="91" spans="1:11" ht="12.75">
      <c r="A91" s="81">
        <v>3</v>
      </c>
      <c r="B91" s="240" t="s">
        <v>223</v>
      </c>
      <c r="C91" s="241"/>
      <c r="D91" s="241"/>
      <c r="E91" s="241"/>
      <c r="F91" s="241"/>
      <c r="G91" s="242"/>
      <c r="H91" s="229">
        <v>1</v>
      </c>
      <c r="I91" s="230"/>
      <c r="J91" s="226">
        <v>30996</v>
      </c>
      <c r="K91" s="227"/>
    </row>
    <row r="92" spans="1:11" ht="12.75">
      <c r="A92" s="81"/>
      <c r="B92" s="223" t="s">
        <v>224</v>
      </c>
      <c r="C92" s="224"/>
      <c r="D92" s="224"/>
      <c r="E92" s="224"/>
      <c r="F92" s="224"/>
      <c r="G92" s="225"/>
      <c r="H92" s="229">
        <v>1</v>
      </c>
      <c r="I92" s="230"/>
      <c r="J92" s="226">
        <v>17500</v>
      </c>
      <c r="K92" s="227"/>
    </row>
    <row r="93" spans="1:11" ht="12.75">
      <c r="A93" s="81"/>
      <c r="B93" s="223" t="s">
        <v>225</v>
      </c>
      <c r="C93" s="224"/>
      <c r="D93" s="224"/>
      <c r="E93" s="224"/>
      <c r="F93" s="224"/>
      <c r="G93" s="225"/>
      <c r="H93" s="229">
        <v>1</v>
      </c>
      <c r="I93" s="230"/>
      <c r="J93" s="226">
        <v>49825.05</v>
      </c>
      <c r="K93" s="230"/>
    </row>
    <row r="94" spans="1:11" ht="12.75">
      <c r="A94" s="81"/>
      <c r="B94" s="223" t="s">
        <v>226</v>
      </c>
      <c r="C94" s="224"/>
      <c r="D94" s="224"/>
      <c r="E94" s="224"/>
      <c r="F94" s="224"/>
      <c r="G94" s="225"/>
      <c r="H94" s="248">
        <v>1</v>
      </c>
      <c r="I94" s="249"/>
      <c r="J94" s="226">
        <v>4000</v>
      </c>
      <c r="K94" s="230"/>
    </row>
    <row r="95" spans="1:11" ht="12.75">
      <c r="A95" s="81"/>
      <c r="B95" s="223" t="s">
        <v>227</v>
      </c>
      <c r="C95" s="224"/>
      <c r="D95" s="224"/>
      <c r="E95" s="224"/>
      <c r="F95" s="224"/>
      <c r="G95" s="225"/>
      <c r="H95" s="248">
        <v>1</v>
      </c>
      <c r="I95" s="249"/>
      <c r="J95" s="226">
        <v>2980</v>
      </c>
      <c r="K95" s="230"/>
    </row>
    <row r="96" spans="1:11" ht="27.75" customHeight="1">
      <c r="A96" s="81"/>
      <c r="B96" s="223" t="s">
        <v>228</v>
      </c>
      <c r="C96" s="224"/>
      <c r="D96" s="224"/>
      <c r="E96" s="224"/>
      <c r="F96" s="224"/>
      <c r="G96" s="225"/>
      <c r="H96" s="248">
        <v>15</v>
      </c>
      <c r="I96" s="249"/>
      <c r="J96" s="226">
        <v>7329103.41</v>
      </c>
      <c r="K96" s="230"/>
    </row>
    <row r="97" spans="1:11" ht="12.75">
      <c r="A97" s="81"/>
      <c r="B97" s="223" t="s">
        <v>258</v>
      </c>
      <c r="C97" s="224"/>
      <c r="D97" s="224"/>
      <c r="E97" s="224"/>
      <c r="F97" s="224"/>
      <c r="G97" s="225"/>
      <c r="H97" s="248">
        <v>18</v>
      </c>
      <c r="I97" s="249"/>
      <c r="J97" s="226">
        <v>250000</v>
      </c>
      <c r="K97" s="230"/>
    </row>
    <row r="98" spans="1:11" ht="12.75">
      <c r="A98" s="81"/>
      <c r="B98" s="223" t="s">
        <v>229</v>
      </c>
      <c r="C98" s="224"/>
      <c r="D98" s="224"/>
      <c r="E98" s="224"/>
      <c r="F98" s="224"/>
      <c r="G98" s="225"/>
      <c r="H98" s="248">
        <v>10</v>
      </c>
      <c r="I98" s="249"/>
      <c r="J98" s="226">
        <v>180000</v>
      </c>
      <c r="K98" s="230"/>
    </row>
    <row r="99" spans="1:11" ht="12.75">
      <c r="A99" s="81"/>
      <c r="B99" s="245" t="s">
        <v>257</v>
      </c>
      <c r="C99" s="246"/>
      <c r="D99" s="246"/>
      <c r="E99" s="246"/>
      <c r="F99" s="246"/>
      <c r="G99" s="247"/>
      <c r="H99" s="248">
        <v>6</v>
      </c>
      <c r="I99" s="230"/>
      <c r="J99" s="226">
        <v>1626800</v>
      </c>
      <c r="K99" s="230"/>
    </row>
    <row r="100" spans="1:11" ht="12.75">
      <c r="A100" s="81"/>
      <c r="B100" s="223" t="s">
        <v>230</v>
      </c>
      <c r="C100" s="224"/>
      <c r="D100" s="224"/>
      <c r="E100" s="224"/>
      <c r="F100" s="224"/>
      <c r="G100" s="225"/>
      <c r="H100" s="248">
        <v>1</v>
      </c>
      <c r="I100" s="249"/>
      <c r="J100" s="226">
        <v>1161440</v>
      </c>
      <c r="K100" s="227"/>
    </row>
    <row r="101" spans="1:11" ht="12.75">
      <c r="A101" s="81"/>
      <c r="B101" s="236" t="s">
        <v>180</v>
      </c>
      <c r="C101" s="236"/>
      <c r="D101" s="236"/>
      <c r="E101" s="236"/>
      <c r="F101" s="236"/>
      <c r="G101" s="236"/>
      <c r="H101" s="233" t="s">
        <v>172</v>
      </c>
      <c r="I101" s="233"/>
      <c r="J101" s="231">
        <f>J89+J90+J91+J92+J93+J94+J95+J96+J97+J98+J99+J100</f>
        <v>10878793.629999999</v>
      </c>
      <c r="K101" s="231"/>
    </row>
    <row r="105" spans="1:11" ht="12.75">
      <c r="A105" s="228" t="s">
        <v>242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</row>
    <row r="107" spans="1:11" ht="25.5">
      <c r="A107" s="81" t="s">
        <v>149</v>
      </c>
      <c r="B107" s="233" t="s">
        <v>167</v>
      </c>
      <c r="C107" s="233"/>
      <c r="D107" s="233"/>
      <c r="E107" s="233"/>
      <c r="F107" s="233" t="s">
        <v>181</v>
      </c>
      <c r="G107" s="233"/>
      <c r="H107" s="233" t="s">
        <v>182</v>
      </c>
      <c r="I107" s="233"/>
      <c r="J107" s="233" t="s">
        <v>175</v>
      </c>
      <c r="K107" s="233"/>
    </row>
    <row r="108" spans="1:11" ht="12.75">
      <c r="A108" s="81">
        <v>1</v>
      </c>
      <c r="B108" s="233">
        <v>2</v>
      </c>
      <c r="C108" s="233"/>
      <c r="D108" s="233"/>
      <c r="E108" s="233"/>
      <c r="F108" s="233">
        <v>3</v>
      </c>
      <c r="G108" s="233"/>
      <c r="H108" s="233">
        <v>4</v>
      </c>
      <c r="I108" s="233"/>
      <c r="J108" s="233">
        <v>5</v>
      </c>
      <c r="K108" s="233"/>
    </row>
    <row r="109" spans="1:11" ht="12.75">
      <c r="A109" s="81">
        <v>1</v>
      </c>
      <c r="B109" s="223" t="s">
        <v>231</v>
      </c>
      <c r="C109" s="224"/>
      <c r="D109" s="224"/>
      <c r="E109" s="225"/>
      <c r="F109" s="229">
        <v>24</v>
      </c>
      <c r="G109" s="230"/>
      <c r="H109" s="226"/>
      <c r="I109" s="227"/>
      <c r="J109" s="226">
        <v>4950</v>
      </c>
      <c r="K109" s="227"/>
    </row>
    <row r="110" spans="1:11" ht="14.25" customHeight="1">
      <c r="A110" s="81">
        <v>2</v>
      </c>
      <c r="B110" s="223" t="s">
        <v>259</v>
      </c>
      <c r="C110" s="224"/>
      <c r="D110" s="224"/>
      <c r="E110" s="225"/>
      <c r="F110" s="229">
        <v>100</v>
      </c>
      <c r="G110" s="230"/>
      <c r="H110" s="226"/>
      <c r="I110" s="227"/>
      <c r="J110" s="226">
        <v>496000</v>
      </c>
      <c r="K110" s="227"/>
    </row>
    <row r="111" spans="1:11" ht="12.75">
      <c r="A111" s="81">
        <v>3</v>
      </c>
      <c r="B111" s="223" t="s">
        <v>232</v>
      </c>
      <c r="C111" s="224"/>
      <c r="D111" s="224"/>
      <c r="E111" s="225"/>
      <c r="F111" s="229"/>
      <c r="G111" s="230"/>
      <c r="H111" s="226"/>
      <c r="I111" s="227"/>
      <c r="J111" s="226">
        <v>14555.33</v>
      </c>
      <c r="K111" s="227"/>
    </row>
    <row r="112" spans="1:11" ht="24" customHeight="1">
      <c r="A112" s="81"/>
      <c r="B112" s="223" t="s">
        <v>234</v>
      </c>
      <c r="C112" s="224"/>
      <c r="D112" s="224"/>
      <c r="E112" s="225"/>
      <c r="F112" s="229">
        <v>4</v>
      </c>
      <c r="G112" s="230"/>
      <c r="H112" s="226"/>
      <c r="I112" s="230"/>
      <c r="J112" s="226">
        <v>1445503</v>
      </c>
      <c r="K112" s="230"/>
    </row>
    <row r="113" spans="1:11" ht="26.25" customHeight="1">
      <c r="A113" s="81">
        <v>4</v>
      </c>
      <c r="B113" s="223" t="s">
        <v>233</v>
      </c>
      <c r="C113" s="224"/>
      <c r="D113" s="224"/>
      <c r="E113" s="225"/>
      <c r="F113" s="229">
        <v>24</v>
      </c>
      <c r="G113" s="230"/>
      <c r="H113" s="226">
        <v>3500</v>
      </c>
      <c r="I113" s="227"/>
      <c r="J113" s="226">
        <v>568391.29</v>
      </c>
      <c r="K113" s="227"/>
    </row>
    <row r="114" spans="1:11" ht="12.75">
      <c r="A114" s="81"/>
      <c r="B114" s="223" t="s">
        <v>166</v>
      </c>
      <c r="C114" s="224"/>
      <c r="D114" s="224"/>
      <c r="E114" s="225"/>
      <c r="F114" s="229" t="s">
        <v>172</v>
      </c>
      <c r="G114" s="230"/>
      <c r="H114" s="226" t="s">
        <v>172</v>
      </c>
      <c r="I114" s="227"/>
      <c r="J114" s="226">
        <f>SUM(J109:K113)</f>
        <v>2529399.62</v>
      </c>
      <c r="K114" s="227"/>
    </row>
    <row r="117" spans="1:11" ht="12.75">
      <c r="A117" s="228" t="s">
        <v>243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</row>
    <row r="119" spans="1:11" ht="25.5">
      <c r="A119" s="81" t="s">
        <v>149</v>
      </c>
      <c r="B119" s="233" t="s">
        <v>167</v>
      </c>
      <c r="C119" s="233"/>
      <c r="D119" s="233"/>
      <c r="E119" s="233"/>
      <c r="F119" s="233" t="s">
        <v>181</v>
      </c>
      <c r="G119" s="233"/>
      <c r="H119" s="233" t="s">
        <v>182</v>
      </c>
      <c r="I119" s="233"/>
      <c r="J119" s="233" t="s">
        <v>175</v>
      </c>
      <c r="K119" s="233"/>
    </row>
    <row r="120" spans="1:11" ht="12.75">
      <c r="A120" s="81">
        <v>1</v>
      </c>
      <c r="B120" s="233">
        <v>2</v>
      </c>
      <c r="C120" s="233"/>
      <c r="D120" s="233"/>
      <c r="E120" s="233"/>
      <c r="F120" s="233">
        <v>3</v>
      </c>
      <c r="G120" s="233"/>
      <c r="H120" s="233">
        <v>4</v>
      </c>
      <c r="I120" s="233"/>
      <c r="J120" s="233">
        <v>5</v>
      </c>
      <c r="K120" s="233"/>
    </row>
    <row r="121" spans="1:11" ht="12.75">
      <c r="A121" s="81">
        <v>1</v>
      </c>
      <c r="B121" s="223" t="s">
        <v>235</v>
      </c>
      <c r="C121" s="224"/>
      <c r="D121" s="224"/>
      <c r="E121" s="225"/>
      <c r="F121" s="229"/>
      <c r="G121" s="230"/>
      <c r="H121" s="226"/>
      <c r="I121" s="227"/>
      <c r="J121" s="226">
        <v>444300</v>
      </c>
      <c r="K121" s="227"/>
    </row>
    <row r="122" spans="1:11" ht="12.75">
      <c r="A122" s="81"/>
      <c r="B122" s="223" t="s">
        <v>166</v>
      </c>
      <c r="C122" s="224"/>
      <c r="D122" s="224"/>
      <c r="E122" s="225"/>
      <c r="F122" s="229" t="s">
        <v>172</v>
      </c>
      <c r="G122" s="230"/>
      <c r="H122" s="226" t="s">
        <v>172</v>
      </c>
      <c r="I122" s="227"/>
      <c r="J122" s="226">
        <f>SUM(J121:K121)</f>
        <v>444300</v>
      </c>
      <c r="K122" s="227"/>
    </row>
  </sheetData>
  <sheetProtection/>
  <mergeCells count="250">
    <mergeCell ref="H53:I53"/>
    <mergeCell ref="H54:I54"/>
    <mergeCell ref="H55:I55"/>
    <mergeCell ref="H56:I56"/>
    <mergeCell ref="J53:K53"/>
    <mergeCell ref="J54:K54"/>
    <mergeCell ref="J55:K55"/>
    <mergeCell ref="J56:K56"/>
    <mergeCell ref="F53:G53"/>
    <mergeCell ref="F54:G54"/>
    <mergeCell ref="F55:G55"/>
    <mergeCell ref="F56:G56"/>
    <mergeCell ref="B66:E66"/>
    <mergeCell ref="B67:E67"/>
    <mergeCell ref="F66:G66"/>
    <mergeCell ref="F67:G67"/>
    <mergeCell ref="B63:E63"/>
    <mergeCell ref="F63:G63"/>
    <mergeCell ref="A29:K29"/>
    <mergeCell ref="B53:C53"/>
    <mergeCell ref="B54:C54"/>
    <mergeCell ref="B55:C55"/>
    <mergeCell ref="B56:C56"/>
    <mergeCell ref="D53:E53"/>
    <mergeCell ref="D54:E54"/>
    <mergeCell ref="D55:E55"/>
    <mergeCell ref="D56:E56"/>
    <mergeCell ref="B52:C52"/>
    <mergeCell ref="B114:E114"/>
    <mergeCell ref="F114:G114"/>
    <mergeCell ref="H114:I114"/>
    <mergeCell ref="J114:K114"/>
    <mergeCell ref="B113:E113"/>
    <mergeCell ref="F113:G113"/>
    <mergeCell ref="H113:I113"/>
    <mergeCell ref="J113:K113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01:G101"/>
    <mergeCell ref="H101:I101"/>
    <mergeCell ref="J101:K101"/>
    <mergeCell ref="A105:K105"/>
    <mergeCell ref="B107:E107"/>
    <mergeCell ref="F107:G107"/>
    <mergeCell ref="H107:I107"/>
    <mergeCell ref="J107:K107"/>
    <mergeCell ref="B92:G92"/>
    <mergeCell ref="H92:I92"/>
    <mergeCell ref="J92:K92"/>
    <mergeCell ref="B100:G100"/>
    <mergeCell ref="H100:I100"/>
    <mergeCell ref="J100:K100"/>
    <mergeCell ref="B93:G93"/>
    <mergeCell ref="B94:G94"/>
    <mergeCell ref="B95:G95"/>
    <mergeCell ref="B96:G96"/>
    <mergeCell ref="B90:G90"/>
    <mergeCell ref="H90:I90"/>
    <mergeCell ref="J90:K90"/>
    <mergeCell ref="B91:G91"/>
    <mergeCell ref="H91:I91"/>
    <mergeCell ref="J91:K91"/>
    <mergeCell ref="B88:G88"/>
    <mergeCell ref="H88:I88"/>
    <mergeCell ref="J88:K88"/>
    <mergeCell ref="B89:G89"/>
    <mergeCell ref="H89:I89"/>
    <mergeCell ref="J89:K89"/>
    <mergeCell ref="A83:K83"/>
    <mergeCell ref="A84:K84"/>
    <mergeCell ref="A85:K85"/>
    <mergeCell ref="B87:G87"/>
    <mergeCell ref="H87:I87"/>
    <mergeCell ref="J87:K87"/>
    <mergeCell ref="B81:E81"/>
    <mergeCell ref="F81:G81"/>
    <mergeCell ref="H81:I81"/>
    <mergeCell ref="J81:K81"/>
    <mergeCell ref="B97:G97"/>
    <mergeCell ref="B98:G98"/>
    <mergeCell ref="H93:I93"/>
    <mergeCell ref="J93:K93"/>
    <mergeCell ref="J94:K94"/>
    <mergeCell ref="J95:K95"/>
    <mergeCell ref="J98:K98"/>
    <mergeCell ref="H94:I94"/>
    <mergeCell ref="H95:I95"/>
    <mergeCell ref="H96:I96"/>
    <mergeCell ref="H97:I97"/>
    <mergeCell ref="H98:I98"/>
    <mergeCell ref="J79:K79"/>
    <mergeCell ref="B80:E80"/>
    <mergeCell ref="F80:G80"/>
    <mergeCell ref="H80:I80"/>
    <mergeCell ref="J80:K80"/>
    <mergeCell ref="B99:G99"/>
    <mergeCell ref="H99:I99"/>
    <mergeCell ref="J99:K99"/>
    <mergeCell ref="J96:K96"/>
    <mergeCell ref="J97:K97"/>
    <mergeCell ref="H119:I119"/>
    <mergeCell ref="J119:K119"/>
    <mergeCell ref="A76:K76"/>
    <mergeCell ref="B78:E78"/>
    <mergeCell ref="F78:G78"/>
    <mergeCell ref="H78:I78"/>
    <mergeCell ref="J78:K78"/>
    <mergeCell ref="B79:E79"/>
    <mergeCell ref="F79:G79"/>
    <mergeCell ref="H79:I79"/>
    <mergeCell ref="B121:E121"/>
    <mergeCell ref="F121:G121"/>
    <mergeCell ref="H121:I121"/>
    <mergeCell ref="J121:K121"/>
    <mergeCell ref="B112:E112"/>
    <mergeCell ref="F112:G112"/>
    <mergeCell ref="H112:I112"/>
    <mergeCell ref="J112:K112"/>
    <mergeCell ref="A117:K117"/>
    <mergeCell ref="B119:E119"/>
    <mergeCell ref="J69:K69"/>
    <mergeCell ref="B65:E65"/>
    <mergeCell ref="F65:G65"/>
    <mergeCell ref="H65:I65"/>
    <mergeCell ref="J65:K65"/>
    <mergeCell ref="B120:E120"/>
    <mergeCell ref="F120:G120"/>
    <mergeCell ref="H120:I120"/>
    <mergeCell ref="J120:K120"/>
    <mergeCell ref="F119:G119"/>
    <mergeCell ref="F64:G64"/>
    <mergeCell ref="H64:I64"/>
    <mergeCell ref="J64:K64"/>
    <mergeCell ref="B68:E68"/>
    <mergeCell ref="F68:G68"/>
    <mergeCell ref="H68:I68"/>
    <mergeCell ref="J68:K68"/>
    <mergeCell ref="B57:C57"/>
    <mergeCell ref="D57:E57"/>
    <mergeCell ref="F57:G57"/>
    <mergeCell ref="H57:I57"/>
    <mergeCell ref="J57:K57"/>
    <mergeCell ref="A61:K61"/>
    <mergeCell ref="D52:E52"/>
    <mergeCell ref="F52:G52"/>
    <mergeCell ref="H52:I52"/>
    <mergeCell ref="J52:K52"/>
    <mergeCell ref="H66:I66"/>
    <mergeCell ref="H67:I67"/>
    <mergeCell ref="J66:K66"/>
    <mergeCell ref="H63:I63"/>
    <mergeCell ref="J63:K63"/>
    <mergeCell ref="B64:E64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A47:K47"/>
    <mergeCell ref="B49:C49"/>
    <mergeCell ref="D49:E49"/>
    <mergeCell ref="F49:G49"/>
    <mergeCell ref="H49:I49"/>
    <mergeCell ref="J49:K49"/>
    <mergeCell ref="A42:K42"/>
    <mergeCell ref="A44:E44"/>
    <mergeCell ref="F44:J44"/>
    <mergeCell ref="J67:K67"/>
    <mergeCell ref="B122:E122"/>
    <mergeCell ref="F122:G122"/>
    <mergeCell ref="H122:I122"/>
    <mergeCell ref="J122:K122"/>
    <mergeCell ref="A45:E45"/>
    <mergeCell ref="F45:J45"/>
    <mergeCell ref="A32:K32"/>
    <mergeCell ref="A34:E34"/>
    <mergeCell ref="F34:J34"/>
    <mergeCell ref="A35:E35"/>
    <mergeCell ref="F35:J35"/>
    <mergeCell ref="B26:G26"/>
    <mergeCell ref="H26:I26"/>
    <mergeCell ref="J26:K26"/>
    <mergeCell ref="B27:G27"/>
    <mergeCell ref="H27:I27"/>
    <mergeCell ref="J27:K27"/>
    <mergeCell ref="B24:G24"/>
    <mergeCell ref="H24:I24"/>
    <mergeCell ref="J24:K24"/>
    <mergeCell ref="B25:G25"/>
    <mergeCell ref="H25:I25"/>
    <mergeCell ref="J25:K25"/>
    <mergeCell ref="B22:G22"/>
    <mergeCell ref="H22:I22"/>
    <mergeCell ref="J22:K22"/>
    <mergeCell ref="B23:G23"/>
    <mergeCell ref="H23:I23"/>
    <mergeCell ref="J23:K23"/>
    <mergeCell ref="B20:G20"/>
    <mergeCell ref="H20:I20"/>
    <mergeCell ref="J20:K20"/>
    <mergeCell ref="B21:G21"/>
    <mergeCell ref="H21:I21"/>
    <mergeCell ref="J21:K21"/>
    <mergeCell ref="B16:C16"/>
    <mergeCell ref="D16:E16"/>
    <mergeCell ref="F16:G16"/>
    <mergeCell ref="H16:I16"/>
    <mergeCell ref="J16:K16"/>
    <mergeCell ref="A18:K18"/>
    <mergeCell ref="H14:I14"/>
    <mergeCell ref="B15:C15"/>
    <mergeCell ref="D15:E15"/>
    <mergeCell ref="F15:G15"/>
    <mergeCell ref="H15:I15"/>
    <mergeCell ref="J15:K15"/>
    <mergeCell ref="A8:E8"/>
    <mergeCell ref="F8:J8"/>
    <mergeCell ref="A10:J10"/>
    <mergeCell ref="A12:A14"/>
    <mergeCell ref="B12:I12"/>
    <mergeCell ref="J12:K14"/>
    <mergeCell ref="B13:C14"/>
    <mergeCell ref="D13:I13"/>
    <mergeCell ref="D14:E14"/>
    <mergeCell ref="F14:G14"/>
    <mergeCell ref="A1:J1"/>
    <mergeCell ref="A2:J2"/>
    <mergeCell ref="A3:J3"/>
    <mergeCell ref="A5:J5"/>
    <mergeCell ref="A7:E7"/>
    <mergeCell ref="F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31" max="255" man="1"/>
    <brk id="41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Пчеленкова</cp:lastModifiedBy>
  <cp:lastPrinted>2019-03-21T11:47:23Z</cp:lastPrinted>
  <dcterms:created xsi:type="dcterms:W3CDTF">2010-11-26T07:12:57Z</dcterms:created>
  <dcterms:modified xsi:type="dcterms:W3CDTF">2019-03-22T07:41:05Z</dcterms:modified>
  <cp:category/>
  <cp:version/>
  <cp:contentType/>
  <cp:contentStatus/>
</cp:coreProperties>
</file>